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6738\RECORDS-NI_7.1.2\Offline Records (RN)\General ~ - Industry Training &amp; Development - Business Management(6)\"/>
    </mc:Choice>
  </mc:AlternateContent>
  <xr:revisionPtr revIDLastSave="0" documentId="13_ncr:1_{954B9B45-441B-4C9A-8A0F-C249D95F255A}" xr6:coauthVersionLast="47" xr6:coauthVersionMax="47" xr10:uidLastSave="{00000000-0000-0000-0000-000000000000}"/>
  <bookViews>
    <workbookView xWindow="-120" yWindow="-120" windowWidth="20730" windowHeight="11160" tabRatio="753" xr2:uid="{00000000-000D-0000-FFFF-FFFF00000000}"/>
  </bookViews>
  <sheets>
    <sheet name="What IF Dairy" sheetId="14" r:id="rId1"/>
    <sheet name="What IF Suckler beef" sheetId="8" r:id="rId2"/>
    <sheet name="What IF Calf to beef " sheetId="10" r:id="rId3"/>
    <sheet name="What IF Sheep" sheetId="13" r:id="rId4"/>
  </sheets>
  <definedNames>
    <definedName name="Dairy">#REF!</definedName>
    <definedName name="month" localSheetId="2">'What IF Calf to beef '!$AE$10:$AE$12</definedName>
    <definedName name="month" localSheetId="0">'What IF Dairy'!$AF$9:$AF$11</definedName>
    <definedName name="month" localSheetId="3">'What IF Sheep'!$AE$9:$AE$11</definedName>
    <definedName name="month" localSheetId="1">'What IF Suckler beef'!$AE$9:$AE$11</definedName>
    <definedName name="month">#REF!</definedName>
    <definedName name="_xlnm.Print_Area" localSheetId="2">'What IF Calf to beef '!$A$1:$C$17</definedName>
    <definedName name="_xlnm.Print_Area" localSheetId="0">'What IF Dairy'!$A$1:$C$16</definedName>
    <definedName name="_xlnm.Print_Area" localSheetId="3">'What IF Sheep'!$A$1:$C$15</definedName>
    <definedName name="_xlnm.Print_Area" localSheetId="1">'What IF Suckler beef'!$A$1:$C$16</definedName>
    <definedName name="year" localSheetId="2">'What IF Calf to beef '!$AF$10:$AF$12</definedName>
    <definedName name="year" localSheetId="0">'What IF Dairy'!$AG$9:$AG$11</definedName>
    <definedName name="year" localSheetId="3">'What IF Sheep'!$AF$9:$AF$11</definedName>
    <definedName name="year" localSheetId="1">'What IF Suckler beef'!$AF$9:$AF$11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0" l="1"/>
  <c r="J12" i="13"/>
  <c r="J11" i="13"/>
  <c r="J9" i="13"/>
  <c r="J8" i="13"/>
  <c r="J7" i="13"/>
  <c r="J6" i="13"/>
  <c r="J5" i="13"/>
  <c r="J4" i="13"/>
  <c r="J3" i="13"/>
  <c r="J13" i="10"/>
  <c r="J12" i="10"/>
  <c r="J9" i="10"/>
  <c r="J8" i="10"/>
  <c r="J7" i="10"/>
  <c r="J6" i="10"/>
  <c r="J5" i="10"/>
  <c r="J4" i="10"/>
  <c r="J3" i="10"/>
  <c r="J4" i="8"/>
  <c r="J5" i="8"/>
  <c r="J6" i="8"/>
  <c r="J7" i="8"/>
  <c r="J8" i="8"/>
  <c r="J9" i="8"/>
  <c r="J11" i="8"/>
  <c r="J12" i="8"/>
  <c r="J13" i="8"/>
  <c r="J3" i="8"/>
  <c r="J4" i="14"/>
  <c r="J5" i="14"/>
  <c r="J6" i="14"/>
  <c r="J7" i="14"/>
  <c r="J11" i="14"/>
  <c r="J12" i="14"/>
  <c r="J13" i="14"/>
  <c r="J3" i="14"/>
  <c r="C3" i="14" l="1"/>
  <c r="L4" i="14" l="1"/>
  <c r="L5" i="14"/>
  <c r="L6" i="14"/>
  <c r="L7" i="14"/>
  <c r="L8" i="14"/>
  <c r="L9" i="14"/>
  <c r="L10" i="14"/>
  <c r="L11" i="14"/>
  <c r="L12" i="14"/>
  <c r="L13" i="14"/>
  <c r="L14" i="14"/>
  <c r="L15" i="14"/>
  <c r="L16" i="14"/>
  <c r="L3" i="14"/>
  <c r="N9" i="14"/>
  <c r="M14" i="14"/>
  <c r="M13" i="14"/>
  <c r="M12" i="14"/>
  <c r="M9" i="14"/>
  <c r="M8" i="14"/>
  <c r="M7" i="14"/>
  <c r="M6" i="14"/>
  <c r="M5" i="14"/>
  <c r="M3" i="14"/>
  <c r="C13" i="14"/>
  <c r="N13" i="14" s="1"/>
  <c r="C5" i="14"/>
  <c r="N5" i="14" s="1"/>
  <c r="C4" i="14"/>
  <c r="N4" i="14" s="1"/>
  <c r="C6" i="14"/>
  <c r="N6" i="14" s="1"/>
  <c r="O13" i="14" l="1"/>
  <c r="P13" i="14" s="1"/>
  <c r="O7" i="14"/>
  <c r="P7" i="14" s="1"/>
  <c r="O6" i="14"/>
  <c r="P6" i="14" s="1"/>
  <c r="O5" i="14"/>
  <c r="P5" i="14" s="1"/>
  <c r="O9" i="14"/>
  <c r="P9" i="14" s="1"/>
  <c r="O8" i="14"/>
  <c r="P8" i="14" s="1"/>
  <c r="N3" i="14"/>
  <c r="O3" i="14" s="1"/>
  <c r="P3" i="14" s="1"/>
  <c r="B10" i="14"/>
  <c r="M10" i="14" s="1"/>
  <c r="B4" i="14"/>
  <c r="M4" i="14" s="1"/>
  <c r="O4" i="14" s="1"/>
  <c r="P4" i="14" s="1"/>
  <c r="C14" i="14"/>
  <c r="N14" i="14" s="1"/>
  <c r="O14" i="14" s="1"/>
  <c r="P14" i="14" s="1"/>
  <c r="D13" i="14"/>
  <c r="E13" i="14" s="1"/>
  <c r="C12" i="14"/>
  <c r="D9" i="14"/>
  <c r="E9" i="14" s="1"/>
  <c r="D7" i="14"/>
  <c r="E7" i="14" s="1"/>
  <c r="D6" i="14"/>
  <c r="E6" i="14" s="1"/>
  <c r="D5" i="14"/>
  <c r="E5" i="14" s="1"/>
  <c r="C13" i="10"/>
  <c r="D13" i="10" s="1"/>
  <c r="E13" i="10" s="1"/>
  <c r="C12" i="10"/>
  <c r="C7" i="10"/>
  <c r="C5" i="8"/>
  <c r="D12" i="8"/>
  <c r="E12" i="8" s="1"/>
  <c r="M15" i="14" l="1"/>
  <c r="M18" i="14" s="1"/>
  <c r="B18" i="14"/>
  <c r="D12" i="14"/>
  <c r="E12" i="14" s="1"/>
  <c r="N12" i="14"/>
  <c r="O12" i="14" s="1"/>
  <c r="P12" i="14" s="1"/>
  <c r="C15" i="14"/>
  <c r="D3" i="14"/>
  <c r="E3" i="14" s="1"/>
  <c r="D14" i="14"/>
  <c r="E14" i="14" s="1"/>
  <c r="D4" i="14"/>
  <c r="E4" i="14" s="1"/>
  <c r="C10" i="14"/>
  <c r="C5" i="13"/>
  <c r="C9" i="10"/>
  <c r="D9" i="10" s="1"/>
  <c r="E9" i="10" s="1"/>
  <c r="C8" i="10"/>
  <c r="C6" i="10"/>
  <c r="C3" i="10"/>
  <c r="C7" i="8"/>
  <c r="C18" i="14" l="1"/>
  <c r="D18" i="14" s="1"/>
  <c r="E18" i="14" s="1"/>
  <c r="B16" i="14"/>
  <c r="M16" i="14" s="1"/>
  <c r="M11" i="14"/>
  <c r="D10" i="14"/>
  <c r="E10" i="14" s="1"/>
  <c r="N10" i="14"/>
  <c r="O10" i="14" s="1"/>
  <c r="P10" i="14" s="1"/>
  <c r="D15" i="14"/>
  <c r="E15" i="14" s="1"/>
  <c r="N15" i="14"/>
  <c r="C11" i="14"/>
  <c r="N11" i="14" s="1"/>
  <c r="D3" i="10"/>
  <c r="E3" i="10" s="1"/>
  <c r="C3" i="13"/>
  <c r="C8" i="13"/>
  <c r="D8" i="13" s="1"/>
  <c r="E8" i="13" s="1"/>
  <c r="C7" i="13"/>
  <c r="C6" i="13"/>
  <c r="O11" i="14" l="1"/>
  <c r="P11" i="14" s="1"/>
  <c r="O15" i="14"/>
  <c r="P15" i="14" s="1"/>
  <c r="N18" i="14"/>
  <c r="O18" i="14" s="1"/>
  <c r="P18" i="14" s="1"/>
  <c r="D11" i="14"/>
  <c r="E11" i="14" s="1"/>
  <c r="C16" i="14"/>
  <c r="C9" i="13"/>
  <c r="C4" i="13"/>
  <c r="D3" i="13"/>
  <c r="E3" i="13" s="1"/>
  <c r="C12" i="13"/>
  <c r="D12" i="13" s="1"/>
  <c r="E12" i="13" s="1"/>
  <c r="C11" i="13"/>
  <c r="D11" i="13" s="1"/>
  <c r="E11" i="13" s="1"/>
  <c r="D7" i="13"/>
  <c r="E7" i="13" s="1"/>
  <c r="D6" i="13"/>
  <c r="E6" i="13" s="1"/>
  <c r="D16" i="14" l="1"/>
  <c r="E16" i="14" s="1"/>
  <c r="N16" i="14"/>
  <c r="O16" i="14" s="1"/>
  <c r="P16" i="14" s="1"/>
  <c r="C14" i="13"/>
  <c r="D14" i="13" s="1"/>
  <c r="E14" i="13" s="1"/>
  <c r="D9" i="13"/>
  <c r="E9" i="13" s="1"/>
  <c r="D4" i="13"/>
  <c r="E4" i="13" s="1"/>
  <c r="D5" i="13"/>
  <c r="E5" i="13" s="1"/>
  <c r="C4" i="10"/>
  <c r="C5" i="10" s="1"/>
  <c r="C14" i="10"/>
  <c r="D12" i="10"/>
  <c r="E12" i="10" s="1"/>
  <c r="D8" i="10"/>
  <c r="E8" i="10" s="1"/>
  <c r="D6" i="10"/>
  <c r="E6" i="10" s="1"/>
  <c r="C3" i="8"/>
  <c r="C4" i="8" s="1"/>
  <c r="D7" i="8"/>
  <c r="E7" i="8" s="1"/>
  <c r="C13" i="8"/>
  <c r="D13" i="8" s="1"/>
  <c r="E13" i="8" s="1"/>
  <c r="C11" i="8"/>
  <c r="C6" i="8"/>
  <c r="D6" i="8" s="1"/>
  <c r="E6" i="8" s="1"/>
  <c r="D14" i="10" l="1"/>
  <c r="E14" i="10" s="1"/>
  <c r="C16" i="10"/>
  <c r="D16" i="10" s="1"/>
  <c r="E16" i="10" s="1"/>
  <c r="D4" i="10"/>
  <c r="E4" i="10" s="1"/>
  <c r="D11" i="8"/>
  <c r="E11" i="8" s="1"/>
  <c r="C15" i="8"/>
  <c r="D15" i="8" s="1"/>
  <c r="E15" i="8" s="1"/>
  <c r="D7" i="10"/>
  <c r="E7" i="10" s="1"/>
  <c r="C10" i="10"/>
  <c r="D10" i="10" s="1"/>
  <c r="E10" i="10" s="1"/>
  <c r="D5" i="8"/>
  <c r="E5" i="8" s="1"/>
  <c r="D4" i="8"/>
  <c r="E4" i="8" s="1"/>
  <c r="D3" i="8"/>
  <c r="E3" i="8" s="1"/>
  <c r="D5" i="10"/>
  <c r="E5" i="10" s="1"/>
  <c r="C10" i="13"/>
  <c r="C17" i="10" l="1"/>
  <c r="C15" i="13"/>
  <c r="D15" i="13" s="1"/>
  <c r="E15" i="13" s="1"/>
  <c r="D10" i="13"/>
  <c r="E10" i="13" s="1"/>
  <c r="C11" i="10"/>
  <c r="C8" i="8"/>
  <c r="C9" i="8" l="1"/>
  <c r="D9" i="8" s="1"/>
  <c r="E9" i="8" s="1"/>
  <c r="D8" i="8"/>
  <c r="E8" i="8" s="1"/>
  <c r="D17" i="10"/>
  <c r="E17" i="10" s="1"/>
  <c r="D11" i="10"/>
  <c r="E11" i="10" s="1"/>
  <c r="C10" i="8" l="1"/>
  <c r="C16" i="8" s="1"/>
  <c r="D16" i="8" s="1"/>
  <c r="E16" i="8" s="1"/>
  <c r="D10" i="8" l="1"/>
  <c r="E10" i="8" s="1"/>
</calcChain>
</file>

<file path=xl/sharedStrings.xml><?xml version="1.0" encoding="utf-8"?>
<sst xmlns="http://schemas.openxmlformats.org/spreadsheetml/2006/main" count="198" uniqueCount="96">
  <si>
    <t>Fertiliser</t>
  </si>
  <si>
    <t>Adjusted</t>
  </si>
  <si>
    <t>Total Overhead Costs</t>
  </si>
  <si>
    <t>Total Variable Costs</t>
  </si>
  <si>
    <t>Total Output</t>
  </si>
  <si>
    <t>Suckler to Beef</t>
  </si>
  <si>
    <t xml:space="preserve">Sales </t>
  </si>
  <si>
    <t>Original 20/21</t>
  </si>
  <si>
    <t>Concentrate</t>
  </si>
  <si>
    <t>Forage Costs</t>
  </si>
  <si>
    <t>Net Margin</t>
  </si>
  <si>
    <t>Gross Margin</t>
  </si>
  <si>
    <t>Machinery Costs</t>
  </si>
  <si>
    <t>Others</t>
  </si>
  <si>
    <t>Concnetrate per Cow (kg)</t>
  </si>
  <si>
    <t>Concentrate per tonne (£)</t>
  </si>
  <si>
    <t>Assumptions</t>
  </si>
  <si>
    <t>Sales Price (p/kg)</t>
  </si>
  <si>
    <t>Fertiliser is 85% of Forage Costs in 20/21</t>
  </si>
  <si>
    <t>Other Costs</t>
  </si>
  <si>
    <t>Dead Weight (kg)</t>
  </si>
  <si>
    <t>Calf to Beef</t>
  </si>
  <si>
    <t>Calf purchase</t>
  </si>
  <si>
    <t>Calf purchase price</t>
  </si>
  <si>
    <t>Adjusted for 2021/22</t>
  </si>
  <si>
    <t>Dead weight kg</t>
  </si>
  <si>
    <t>Concentrate Price (£)</t>
  </si>
  <si>
    <t>Concentrate per cow (kg)</t>
  </si>
  <si>
    <t>Fertiliser Price (£)</t>
  </si>
  <si>
    <t>Machinery Costs (£)</t>
  </si>
  <si>
    <t>Other Costs (£)</t>
  </si>
  <si>
    <t>Sheep</t>
  </si>
  <si>
    <t>Vet</t>
  </si>
  <si>
    <t>Misc</t>
  </si>
  <si>
    <t>Concnetrate per ewe (kg)</t>
  </si>
  <si>
    <t>Carcass Weight (kg)</t>
  </si>
  <si>
    <t>Concentrate per ewe (kg)</t>
  </si>
  <si>
    <t>Vet Cost</t>
  </si>
  <si>
    <t>Vet Cost (£)</t>
  </si>
  <si>
    <t>Misc Cost (£)</t>
  </si>
  <si>
    <t>Misc Costs</t>
  </si>
  <si>
    <t xml:space="preserve">Average carcass weight = 21kg </t>
  </si>
  <si>
    <t>per ewe</t>
  </si>
  <si>
    <t>Average lambs sold per ewe = 1.58</t>
  </si>
  <si>
    <t>Sundry Costs</t>
  </si>
  <si>
    <t>Concentrate Costs</t>
  </si>
  <si>
    <t>Vet/Medicine Costs</t>
  </si>
  <si>
    <t>Vet /Medicine</t>
  </si>
  <si>
    <t>Vets/Medicine (£)</t>
  </si>
  <si>
    <t>Sundry costs (£)</t>
  </si>
  <si>
    <t>per cow</t>
  </si>
  <si>
    <t>per head sold</t>
  </si>
  <si>
    <t>Vet/Medicine</t>
  </si>
  <si>
    <t>Fertiliser Price (£/T)</t>
  </si>
  <si>
    <t>Calf purchase price (£)</t>
  </si>
  <si>
    <t>Vet/Medicine Costs (£)</t>
  </si>
  <si>
    <t>Sundry Costs (£)</t>
  </si>
  <si>
    <t>Original</t>
  </si>
  <si>
    <t>Concentrate Price (£/T)</t>
  </si>
  <si>
    <t>Fertiliser is approx. 85% of Forage Costs in 20/21</t>
  </si>
  <si>
    <t>Fertilser usage is 0.49 tonnes per cow based on 20/21 figures</t>
  </si>
  <si>
    <t>Fuel Costs</t>
  </si>
  <si>
    <t>Fuel Costs (£)</t>
  </si>
  <si>
    <t>Electricty</t>
  </si>
  <si>
    <t>Electricity</t>
  </si>
  <si>
    <t>Total Common OH Costs</t>
  </si>
  <si>
    <t>Total Common OH costs do not incl. Labour, Conacre or Finance</t>
  </si>
  <si>
    <t>Electricity Costs (£)</t>
  </si>
  <si>
    <t>% Diff</t>
  </si>
  <si>
    <t>Average Weight of animal sold = 600kg LW</t>
  </si>
  <si>
    <t>Killout = 55% therefore 330 kg dead weight</t>
  </si>
  <si>
    <t>%Diff</t>
  </si>
  <si>
    <t>Electricty Costs</t>
  </si>
  <si>
    <t>Fertilser usage is 0.26 tonnes per cow based on 20/21 figures</t>
  </si>
  <si>
    <t>Average Weight of animal sold in 2020/21 = 578kg LW</t>
  </si>
  <si>
    <t>Killout = 55% therefore 318 DW</t>
  </si>
  <si>
    <t>Concentrate per animal sold (kg)</t>
  </si>
  <si>
    <t>Concentrate  per animal sold (kg)</t>
  </si>
  <si>
    <t>Dairy</t>
  </si>
  <si>
    <t>Milk Output</t>
  </si>
  <si>
    <t>Breeding Costs</t>
  </si>
  <si>
    <t>Milk Price (ppl)</t>
  </si>
  <si>
    <t>Milk Yield (l)</t>
  </si>
  <si>
    <t>ppl</t>
  </si>
  <si>
    <t>Net Profit</t>
  </si>
  <si>
    <t>Diff</t>
  </si>
  <si>
    <t>Fertiliser is approx. 87% of Forage Costs in 20/21</t>
  </si>
  <si>
    <t>Fertilser usage is 0.4 tonnes per cow based on 20/21 figures</t>
  </si>
  <si>
    <t>slight milk price difference due to non-sale milk</t>
  </si>
  <si>
    <t>Milk Yield (kg)</t>
  </si>
  <si>
    <t>Milk Price (p/kg)</t>
  </si>
  <si>
    <t>%</t>
  </si>
  <si>
    <t>Total Cost ppl</t>
  </si>
  <si>
    <t>(not incl. replacement cost or Family labour)</t>
  </si>
  <si>
    <t>Total Cost / Cow</t>
  </si>
  <si>
    <t>Original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</si>
</sst>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4" borderId="4" xfId="0" applyFont="1" applyFill="1" applyBorder="1"/>
    <xf numFmtId="0" fontId="3" fillId="0" borderId="0" xfId="0" applyFont="1"/>
    <xf numFmtId="0" fontId="4" fillId="4" borderId="5" xfId="0" applyFont="1" applyFill="1" applyBorder="1" applyAlignment="1"/>
    <xf numFmtId="0" fontId="1" fillId="0" borderId="4" xfId="0" applyFont="1" applyBorder="1" applyAlignment="1">
      <alignment horizontal="right"/>
    </xf>
    <xf numFmtId="0" fontId="3" fillId="0" borderId="4" xfId="0" applyFont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1" fillId="0" borderId="0" xfId="0" applyFont="1" applyFill="1"/>
    <xf numFmtId="0" fontId="0" fillId="0" borderId="2" xfId="0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Border="1"/>
    <xf numFmtId="3" fontId="0" fillId="0" borderId="0" xfId="0" applyNumberFormat="1" applyBorder="1"/>
    <xf numFmtId="0" fontId="1" fillId="2" borderId="6" xfId="0" applyFont="1" applyFill="1" applyBorder="1" applyAlignment="1">
      <alignment horizontal="center" wrapText="1"/>
    </xf>
    <xf numFmtId="0" fontId="5" fillId="5" borderId="4" xfId="0" applyFont="1" applyFill="1" applyBorder="1"/>
    <xf numFmtId="0" fontId="1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2" fontId="0" fillId="2" borderId="4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4" fillId="4" borderId="4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3" fontId="0" fillId="2" borderId="3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1" fillId="7" borderId="4" xfId="0" applyNumberFormat="1" applyFont="1" applyFill="1" applyBorder="1" applyAlignment="1">
      <alignment horizontal="center"/>
    </xf>
    <xf numFmtId="3" fontId="2" fillId="7" borderId="4" xfId="0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</xf>
    <xf numFmtId="1" fontId="0" fillId="8" borderId="4" xfId="0" applyNumberFormat="1" applyFill="1" applyBorder="1" applyAlignment="1" applyProtection="1">
      <alignment horizontal="center"/>
    </xf>
    <xf numFmtId="2" fontId="0" fillId="8" borderId="4" xfId="0" applyNumberFormat="1" applyFill="1" applyBorder="1" applyAlignment="1" applyProtection="1">
      <alignment horizontal="center"/>
    </xf>
    <xf numFmtId="0" fontId="3" fillId="9" borderId="4" xfId="0" applyFont="1" applyFill="1" applyBorder="1"/>
    <xf numFmtId="3" fontId="0" fillId="7" borderId="2" xfId="0" applyNumberForma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3" fontId="0" fillId="7" borderId="7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7" borderId="3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4" xfId="0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 horizontal="center"/>
    </xf>
    <xf numFmtId="4" fontId="0" fillId="7" borderId="9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center"/>
    </xf>
    <xf numFmtId="4" fontId="2" fillId="7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7" borderId="4" xfId="0" applyNumberFormat="1" applyFont="1" applyFill="1" applyBorder="1" applyAlignment="1">
      <alignment horizontal="center"/>
    </xf>
    <xf numFmtId="2" fontId="6" fillId="7" borderId="6" xfId="0" applyNumberFormat="1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3" fontId="6" fillId="7" borderId="6" xfId="0" applyNumberFormat="1" applyFont="1" applyFill="1" applyBorder="1" applyAlignment="1">
      <alignment horizontal="center" wrapText="1"/>
    </xf>
    <xf numFmtId="3" fontId="9" fillId="6" borderId="2" xfId="0" applyNumberFormat="1" applyFont="1" applyFill="1" applyBorder="1" applyAlignment="1">
      <alignment horizontal="center"/>
    </xf>
    <xf numFmtId="3" fontId="8" fillId="6" borderId="4" xfId="0" applyNumberFormat="1" applyFont="1" applyFill="1" applyBorder="1" applyAlignment="1">
      <alignment horizontal="center"/>
    </xf>
    <xf numFmtId="3" fontId="10" fillId="6" borderId="4" xfId="0" applyNumberFormat="1" applyFont="1" applyFill="1" applyBorder="1" applyAlignment="1">
      <alignment horizontal="center"/>
    </xf>
    <xf numFmtId="3" fontId="8" fillId="6" borderId="2" xfId="0" applyNumberFormat="1" applyFont="1" applyFill="1" applyBorder="1" applyAlignment="1">
      <alignment horizontal="center"/>
    </xf>
    <xf numFmtId="3" fontId="10" fillId="9" borderId="4" xfId="0" applyNumberFormat="1" applyFont="1" applyFill="1" applyBorder="1" applyAlignment="1">
      <alignment horizontal="center"/>
    </xf>
    <xf numFmtId="3" fontId="11" fillId="6" borderId="4" xfId="0" applyNumberFormat="1" applyFont="1" applyFill="1" applyBorder="1" applyAlignment="1">
      <alignment horizontal="center"/>
    </xf>
    <xf numFmtId="9" fontId="8" fillId="6" borderId="4" xfId="1" applyFont="1" applyFill="1" applyBorder="1" applyAlignment="1">
      <alignment horizontal="center"/>
    </xf>
    <xf numFmtId="9" fontId="10" fillId="6" borderId="4" xfId="1" applyFont="1" applyFill="1" applyBorder="1" applyAlignment="1">
      <alignment horizontal="center"/>
    </xf>
    <xf numFmtId="9" fontId="8" fillId="6" borderId="2" xfId="1" applyFont="1" applyFill="1" applyBorder="1" applyAlignment="1">
      <alignment horizontal="center"/>
    </xf>
    <xf numFmtId="9" fontId="10" fillId="9" borderId="4" xfId="1" applyFont="1" applyFill="1" applyBorder="1" applyAlignment="1">
      <alignment horizontal="center"/>
    </xf>
    <xf numFmtId="9" fontId="11" fillId="6" borderId="4" xfId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 wrapText="1"/>
    </xf>
    <xf numFmtId="3" fontId="9" fillId="9" borderId="4" xfId="0" applyNumberFormat="1" applyFont="1" applyFill="1" applyBorder="1" applyAlignment="1">
      <alignment horizontal="center"/>
    </xf>
    <xf numFmtId="3" fontId="8" fillId="9" borderId="4" xfId="0" applyNumberFormat="1" applyFont="1" applyFill="1" applyBorder="1" applyAlignment="1">
      <alignment horizontal="center"/>
    </xf>
    <xf numFmtId="3" fontId="8" fillId="9" borderId="2" xfId="0" applyNumberFormat="1" applyFont="1" applyFill="1" applyBorder="1" applyAlignment="1">
      <alignment horizontal="center"/>
    </xf>
    <xf numFmtId="3" fontId="9" fillId="9" borderId="3" xfId="0" applyNumberFormat="1" applyFont="1" applyFill="1" applyBorder="1" applyAlignment="1">
      <alignment horizontal="center"/>
    </xf>
    <xf numFmtId="3" fontId="8" fillId="9" borderId="3" xfId="0" applyNumberFormat="1" applyFont="1" applyFill="1" applyBorder="1" applyAlignment="1">
      <alignment horizontal="center"/>
    </xf>
    <xf numFmtId="3" fontId="8" fillId="9" borderId="6" xfId="0" applyNumberFormat="1" applyFont="1" applyFill="1" applyBorder="1" applyAlignment="1">
      <alignment horizontal="center"/>
    </xf>
    <xf numFmtId="3" fontId="11" fillId="9" borderId="4" xfId="0" applyNumberFormat="1" applyFont="1" applyFill="1" applyBorder="1" applyAlignment="1">
      <alignment horizontal="center"/>
    </xf>
    <xf numFmtId="9" fontId="9" fillId="9" borderId="4" xfId="1" applyFont="1" applyFill="1" applyBorder="1" applyAlignment="1">
      <alignment horizontal="center"/>
    </xf>
    <xf numFmtId="9" fontId="8" fillId="9" borderId="4" xfId="1" applyFont="1" applyFill="1" applyBorder="1" applyAlignment="1">
      <alignment horizontal="center"/>
    </xf>
    <xf numFmtId="9" fontId="8" fillId="9" borderId="2" xfId="1" applyFont="1" applyFill="1" applyBorder="1" applyAlignment="1">
      <alignment horizontal="center"/>
    </xf>
    <xf numFmtId="9" fontId="9" fillId="9" borderId="3" xfId="1" applyFont="1" applyFill="1" applyBorder="1" applyAlignment="1">
      <alignment horizontal="center"/>
    </xf>
    <xf numFmtId="9" fontId="8" fillId="9" borderId="3" xfId="1" applyFont="1" applyFill="1" applyBorder="1" applyAlignment="1">
      <alignment horizontal="center"/>
    </xf>
    <xf numFmtId="9" fontId="8" fillId="9" borderId="6" xfId="1" applyFont="1" applyFill="1" applyBorder="1" applyAlignment="1">
      <alignment horizontal="center"/>
    </xf>
    <xf numFmtId="9" fontId="11" fillId="9" borderId="4" xfId="1" applyFont="1" applyFill="1" applyBorder="1" applyAlignment="1">
      <alignment horizontal="center"/>
    </xf>
    <xf numFmtId="0" fontId="6" fillId="0" borderId="0" xfId="0" applyFont="1"/>
    <xf numFmtId="0" fontId="6" fillId="7" borderId="4" xfId="0" applyFont="1" applyFill="1" applyBorder="1" applyAlignment="1">
      <alignment horizontal="center" wrapText="1"/>
    </xf>
    <xf numFmtId="164" fontId="8" fillId="6" borderId="4" xfId="1" applyNumberFormat="1" applyFont="1" applyFill="1" applyBorder="1" applyAlignment="1">
      <alignment horizontal="center"/>
    </xf>
    <xf numFmtId="4" fontId="8" fillId="6" borderId="4" xfId="0" applyNumberFormat="1" applyFont="1" applyFill="1" applyBorder="1" applyAlignment="1">
      <alignment horizontal="center"/>
    </xf>
    <xf numFmtId="4" fontId="10" fillId="6" borderId="4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10" fillId="9" borderId="4" xfId="0" applyNumberFormat="1" applyFont="1" applyFill="1" applyBorder="1" applyAlignment="1">
      <alignment horizontal="center"/>
    </xf>
    <xf numFmtId="4" fontId="11" fillId="6" borderId="4" xfId="0" applyNumberFormat="1" applyFont="1" applyFill="1" applyBorder="1" applyAlignment="1">
      <alignment horizontal="center"/>
    </xf>
    <xf numFmtId="164" fontId="10" fillId="6" borderId="4" xfId="1" applyNumberFormat="1" applyFont="1" applyFill="1" applyBorder="1" applyAlignment="1">
      <alignment horizontal="center"/>
    </xf>
    <xf numFmtId="164" fontId="8" fillId="6" borderId="2" xfId="1" applyNumberFormat="1" applyFont="1" applyFill="1" applyBorder="1" applyAlignment="1">
      <alignment horizontal="center"/>
    </xf>
    <xf numFmtId="164" fontId="10" fillId="9" borderId="4" xfId="1" applyNumberFormat="1" applyFont="1" applyFill="1" applyBorder="1" applyAlignment="1">
      <alignment horizontal="center"/>
    </xf>
    <xf numFmtId="164" fontId="11" fillId="6" borderId="4" xfId="1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4" fontId="0" fillId="0" borderId="0" xfId="0" applyNumberFormat="1" applyBorder="1"/>
    <xf numFmtId="9" fontId="0" fillId="0" borderId="0" xfId="1" applyFont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B8CCE4"/>
      <color rgb="FFFFFF66"/>
      <color rgb="FFC4D79B"/>
      <color rgb="FF00CC66"/>
      <color rgb="FFCCFF66"/>
      <color rgb="FF0066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croll" dx="22" fmlaLink="$I$6" horiz="1" inc="10" max="6000" min="500" page="10" val="2650"/>
</file>

<file path=xl/ctrlProps/ctrlProp10.xml><?xml version="1.0" encoding="utf-8"?>
<formControlPr xmlns="http://schemas.microsoft.com/office/spreadsheetml/2009/9/main" objectType="Scroll" dx="22" fmlaLink="$I$7" horiz="1" inc="5" max="1500" min="200" page="10" val="230"/>
</file>

<file path=xl/ctrlProps/ctrlProp11.xml><?xml version="1.0" encoding="utf-8"?>
<formControlPr xmlns="http://schemas.microsoft.com/office/spreadsheetml/2009/9/main" objectType="Scroll" dx="22" fmlaLink="$I$11" horiz="1" max="200" min="40" page="5" val="58"/>
</file>

<file path=xl/ctrlProps/ctrlProp12.xml><?xml version="1.0" encoding="utf-8"?>
<formControlPr xmlns="http://schemas.microsoft.com/office/spreadsheetml/2009/9/main" objectType="Scroll" dx="22" fmlaLink="$I$5" horiz="1" inc="5" max="1000" min="200" page="10" val="222"/>
</file>

<file path=xl/ctrlProps/ctrlProp13.xml><?xml version="1.0" encoding="utf-8"?>
<formControlPr xmlns="http://schemas.microsoft.com/office/spreadsheetml/2009/9/main" objectType="Scroll" dx="22" fmlaLink="$I$13" horiz="1" max="500" min="200" page="10" val="500"/>
</file>

<file path=xl/ctrlProps/ctrlProp14.xml><?xml version="1.0" encoding="utf-8"?>
<formControlPr xmlns="http://schemas.microsoft.com/office/spreadsheetml/2009/9/main" objectType="Scroll" dx="22" fmlaLink="$I$3" horiz="1" inc="5" max="500" min="300" page="10" val="366"/>
</file>

<file path=xl/ctrlProps/ctrlProp15.xml><?xml version="1.0" encoding="utf-8"?>
<formControlPr xmlns="http://schemas.microsoft.com/office/spreadsheetml/2009/9/main" objectType="Scroll" dx="22" fmlaLink="$I$4" horiz="1" max="500" min="300" page="5" val="330"/>
</file>

<file path=xl/ctrlProps/ctrlProp16.xml><?xml version="1.0" encoding="utf-8"?>
<formControlPr xmlns="http://schemas.microsoft.com/office/spreadsheetml/2009/9/main" objectType="Scroll" dx="22" fmlaLink="$I$8" horiz="1" max="150" min="40" page="5" val="72"/>
</file>

<file path=xl/ctrlProps/ctrlProp17.xml><?xml version="1.0" encoding="utf-8"?>
<formControlPr xmlns="http://schemas.microsoft.com/office/spreadsheetml/2009/9/main" objectType="Scroll" dx="22" fmlaLink="$I$9" horiz="1" max="150" min="40" page="5" val="58"/>
</file>

<file path=xl/ctrlProps/ctrlProp18.xml><?xml version="1.0" encoding="utf-8"?>
<formControlPr xmlns="http://schemas.microsoft.com/office/spreadsheetml/2009/9/main" objectType="Scroll" dx="22" fmlaLink="$I$12" horiz="1" max="20" min="2" page="2" val="6"/>
</file>

<file path=xl/ctrlProps/ctrlProp19.xml><?xml version="1.0" encoding="utf-8"?>
<formControlPr xmlns="http://schemas.microsoft.com/office/spreadsheetml/2009/9/main" objectType="Scroll" dx="22" fmlaLink="$I$13" horiz="1" max="700" min="400" page="20" val="528"/>
</file>

<file path=xl/ctrlProps/ctrlProp2.xml><?xml version="1.0" encoding="utf-8"?>
<formControlPr xmlns="http://schemas.microsoft.com/office/spreadsheetml/2009/9/main" objectType="Scroll" dx="22" fmlaLink="$I$7" horiz="1" inc="5" max="1500" min="200" page="10" val="900"/>
</file>

<file path=xl/ctrlProps/ctrlProp20.xml><?xml version="1.0" encoding="utf-8"?>
<formControlPr xmlns="http://schemas.microsoft.com/office/spreadsheetml/2009/9/main" objectType="Scroll" dx="22" fmlaLink="$I$6" horiz="1" inc="5" max="1500" min="500" page="10" val="1037"/>
</file>

<file path=xl/ctrlProps/ctrlProp21.xml><?xml version="1.0" encoding="utf-8"?>
<formControlPr xmlns="http://schemas.microsoft.com/office/spreadsheetml/2009/9/main" objectType="Scroll" dx="22" fmlaLink="$I$7" horiz="1" inc="5" max="1500" min="200" page="10" val="230"/>
</file>

<file path=xl/ctrlProps/ctrlProp22.xml><?xml version="1.0" encoding="utf-8"?>
<formControlPr xmlns="http://schemas.microsoft.com/office/spreadsheetml/2009/9/main" objectType="Scroll" dx="22" fmlaLink="$I$12" horiz="1" max="60" min="20" page="5" val="30"/>
</file>

<file path=xl/ctrlProps/ctrlProp23.xml><?xml version="1.0" encoding="utf-8"?>
<formControlPr xmlns="http://schemas.microsoft.com/office/spreadsheetml/2009/9/main" objectType="Scroll" dx="22" fmlaLink="$I$5" horiz="1" max="1000" min="200" page="10" val="225"/>
</file>

<file path=xl/ctrlProps/ctrlProp24.xml><?xml version="1.0" encoding="utf-8"?>
<formControlPr xmlns="http://schemas.microsoft.com/office/spreadsheetml/2009/9/main" objectType="Scroll" dx="22" fmlaLink="$I$13" horiz="1" max="30" min="2" page="2" val="8"/>
</file>

<file path=xl/ctrlProps/ctrlProp25.xml><?xml version="1.0" encoding="utf-8"?>
<formControlPr xmlns="http://schemas.microsoft.com/office/spreadsheetml/2009/9/main" objectType="Scroll" dx="22" fmlaLink="$I$8" horiz="1" max="550" min="150" page="10" val="307"/>
</file>

<file path=xl/ctrlProps/ctrlProp26.xml><?xml version="1.0" encoding="utf-8"?>
<formControlPr xmlns="http://schemas.microsoft.com/office/spreadsheetml/2009/9/main" objectType="Scroll" dx="22" fmlaLink="$I$3" horiz="1" max="500" min="300" page="5" val="345"/>
</file>

<file path=xl/ctrlProps/ctrlProp27.xml><?xml version="1.0" encoding="utf-8"?>
<formControlPr xmlns="http://schemas.microsoft.com/office/spreadsheetml/2009/9/main" objectType="Scroll" dx="22" fmlaLink="$I$4" horiz="1" max="350" min="285" page="5" val="318"/>
</file>

<file path=xl/ctrlProps/ctrlProp28.xml><?xml version="1.0" encoding="utf-8"?>
<formControlPr xmlns="http://schemas.microsoft.com/office/spreadsheetml/2009/9/main" objectType="Scroll" dx="22" fmlaLink="$I$9" horiz="1" max="50" min="15" page="5" val="35"/>
</file>

<file path=xl/ctrlProps/ctrlProp29.xml><?xml version="1.0" encoding="utf-8"?>
<formControlPr xmlns="http://schemas.microsoft.com/office/spreadsheetml/2009/9/main" objectType="Scroll" dx="22" fmlaLink="$I$10" horiz="1" max="100" min="15" page="5" val="51"/>
</file>

<file path=xl/ctrlProps/ctrlProp3.xml><?xml version="1.0" encoding="utf-8"?>
<formControlPr xmlns="http://schemas.microsoft.com/office/spreadsheetml/2009/9/main" objectType="Scroll" dx="22" fmlaLink="$I$11" horiz="1" max="70" min="20" page="5" val="60"/>
</file>

<file path=xl/ctrlProps/ctrlProp30.xml><?xml version="1.0" encoding="utf-8"?>
<formControlPr xmlns="http://schemas.microsoft.com/office/spreadsheetml/2009/9/main" objectType="Scroll" dx="22" fmlaLink="$I$14" horiz="1" max="500" min="250" page="10" val="319"/>
</file>

<file path=xl/ctrlProps/ctrlProp31.xml><?xml version="1.0" encoding="utf-8"?>
<formControlPr xmlns="http://schemas.microsoft.com/office/spreadsheetml/2009/9/main" objectType="Scroll" dx="22" fmlaLink="$I$6" horiz="1" max="100" min="40" page="5" val="67"/>
</file>

<file path=xl/ctrlProps/ctrlProp32.xml><?xml version="1.0" encoding="utf-8"?>
<formControlPr xmlns="http://schemas.microsoft.com/office/spreadsheetml/2009/9/main" objectType="Scroll" dx="22" fmlaLink="$I$7" horiz="1" inc="5" max="1500" min="200" page="10" val="250"/>
</file>

<file path=xl/ctrlProps/ctrlProp33.xml><?xml version="1.0" encoding="utf-8"?>
<formControlPr xmlns="http://schemas.microsoft.com/office/spreadsheetml/2009/9/main" objectType="Scroll" dx="22" fmlaLink="$I$11" horiz="1" max="60" min="20" page="5" val="35"/>
</file>

<file path=xl/ctrlProps/ctrlProp34.xml><?xml version="1.0" encoding="utf-8"?>
<formControlPr xmlns="http://schemas.microsoft.com/office/spreadsheetml/2009/9/main" objectType="Scroll" dx="22" fmlaLink="$I$5" horiz="1" inc="5" max="1000" min="200" page="10" val="250"/>
</file>

<file path=xl/ctrlProps/ctrlProp35.xml><?xml version="1.0" encoding="utf-8"?>
<formControlPr xmlns="http://schemas.microsoft.com/office/spreadsheetml/2009/9/main" objectType="Scroll" dx="22" fmlaLink="$I$12" horiz="1" max="50" min="10" page="10" val="26"/>
</file>

<file path=xl/ctrlProps/ctrlProp36.xml><?xml version="1.0" encoding="utf-8"?>
<formControlPr xmlns="http://schemas.microsoft.com/office/spreadsheetml/2009/9/main" objectType="Scroll" dx="22" fmlaLink="$I$3" horiz="1" max="550" min="300" page="10" val="443"/>
</file>

<file path=xl/ctrlProps/ctrlProp37.xml><?xml version="1.0" encoding="utf-8"?>
<formControlPr xmlns="http://schemas.microsoft.com/office/spreadsheetml/2009/9/main" objectType="Scroll" dx="22" fmlaLink="$I$4" horiz="1" max="35" min="10" page="5" val="21"/>
</file>

<file path=xl/ctrlProps/ctrlProp38.xml><?xml version="1.0" encoding="utf-8"?>
<formControlPr xmlns="http://schemas.microsoft.com/office/spreadsheetml/2009/9/main" objectType="Scroll" dx="22" fmlaLink="$I$8" horiz="1" max="30" min="5" page="5" val="12"/>
</file>

<file path=xl/ctrlProps/ctrlProp39.xml><?xml version="1.0" encoding="utf-8"?>
<formControlPr xmlns="http://schemas.microsoft.com/office/spreadsheetml/2009/9/main" objectType="Scroll" dx="22" fmlaLink="$I$9" horiz="1" max="30" min="5" page="5" val="12"/>
</file>

<file path=xl/ctrlProps/ctrlProp4.xml><?xml version="1.0" encoding="utf-8"?>
<formControlPr xmlns="http://schemas.microsoft.com/office/spreadsheetml/2009/9/main" objectType="Scroll" dx="22" fmlaLink="$I$5" horiz="1" inc="5" max="1000" min="200" page="10" val="430"/>
</file>

<file path=xl/ctrlProps/ctrlProp5.xml><?xml version="1.0" encoding="utf-8"?>
<formControlPr xmlns="http://schemas.microsoft.com/office/spreadsheetml/2009/9/main" objectType="Scroll" dx="22" fmlaLink="$I$13" horiz="1" max="1000" min="200" page="10" val="548"/>
</file>

<file path=xl/ctrlProps/ctrlProp6.xml><?xml version="1.0" encoding="utf-8"?>
<formControlPr xmlns="http://schemas.microsoft.com/office/spreadsheetml/2009/9/main" objectType="Scroll" dx="22" fmlaLink="$I$3" horiz="1" max="50" min="20" page="5" val="45"/>
</file>

<file path=xl/ctrlProps/ctrlProp7.xml><?xml version="1.0" encoding="utf-8"?>
<formControlPr xmlns="http://schemas.microsoft.com/office/spreadsheetml/2009/9/main" objectType="Scroll" dx="22" fmlaLink="$I$4" horiz="1" max="13000" min="5000" page="25" val="7873"/>
</file>

<file path=xl/ctrlProps/ctrlProp8.xml><?xml version="1.0" encoding="utf-8"?>
<formControlPr xmlns="http://schemas.microsoft.com/office/spreadsheetml/2009/9/main" objectType="Scroll" dx="22" fmlaLink="$I$12" horiz="1" max="80" min="25" page="5" val="60"/>
</file>

<file path=xl/ctrlProps/ctrlProp9.xml><?xml version="1.0" encoding="utf-8"?>
<formControlPr xmlns="http://schemas.microsoft.com/office/spreadsheetml/2009/9/main" objectType="Scroll" dx="22" fmlaLink="$I$6" horiz="1" inc="10" max="1500" min="500" page="10" val="94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</xdr:rowOff>
        </xdr:from>
        <xdr:to>
          <xdr:col>6</xdr:col>
          <xdr:colOff>1524000</xdr:colOff>
          <xdr:row>19</xdr:row>
          <xdr:rowOff>9525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9525</xdr:rowOff>
        </xdr:from>
        <xdr:to>
          <xdr:col>6</xdr:col>
          <xdr:colOff>1524000</xdr:colOff>
          <xdr:row>20</xdr:row>
          <xdr:rowOff>9525</xdr:rowOff>
        </xdr:to>
        <xdr:sp macro="" textlink="">
          <xdr:nvSpPr>
            <xdr:cNvPr id="9218" name="Scroll Bar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</xdr:rowOff>
        </xdr:from>
        <xdr:to>
          <xdr:col>6</xdr:col>
          <xdr:colOff>1524000</xdr:colOff>
          <xdr:row>21</xdr:row>
          <xdr:rowOff>19050</xdr:rowOff>
        </xdr:to>
        <xdr:sp macro="" textlink="">
          <xdr:nvSpPr>
            <xdr:cNvPr id="9219" name="Scroll Bar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219075</xdr:rowOff>
        </xdr:from>
        <xdr:to>
          <xdr:col>6</xdr:col>
          <xdr:colOff>1524000</xdr:colOff>
          <xdr:row>17</xdr:row>
          <xdr:rowOff>161925</xdr:rowOff>
        </xdr:to>
        <xdr:sp macro="" textlink="">
          <xdr:nvSpPr>
            <xdr:cNvPr id="9220" name="Scroll Bar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22</xdr:row>
          <xdr:rowOff>28575</xdr:rowOff>
        </xdr:from>
        <xdr:to>
          <xdr:col>6</xdr:col>
          <xdr:colOff>1514475</xdr:colOff>
          <xdr:row>23</xdr:row>
          <xdr:rowOff>28575</xdr:rowOff>
        </xdr:to>
        <xdr:sp macro="" textlink="">
          <xdr:nvSpPr>
            <xdr:cNvPr id="9221" name="Scroll Bar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</xdr:row>
          <xdr:rowOff>57150</xdr:rowOff>
        </xdr:from>
        <xdr:to>
          <xdr:col>6</xdr:col>
          <xdr:colOff>1533525</xdr:colOff>
          <xdr:row>16</xdr:row>
          <xdr:rowOff>19050</xdr:rowOff>
        </xdr:to>
        <xdr:sp macro="" textlink="">
          <xdr:nvSpPr>
            <xdr:cNvPr id="9222" name="Scroll Bar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28575</xdr:rowOff>
        </xdr:from>
        <xdr:to>
          <xdr:col>6</xdr:col>
          <xdr:colOff>1533525</xdr:colOff>
          <xdr:row>17</xdr:row>
          <xdr:rowOff>28575</xdr:rowOff>
        </xdr:to>
        <xdr:sp macro="" textlink="">
          <xdr:nvSpPr>
            <xdr:cNvPr id="9223" name="Scroll Bar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21</xdr:row>
          <xdr:rowOff>28575</xdr:rowOff>
        </xdr:from>
        <xdr:to>
          <xdr:col>6</xdr:col>
          <xdr:colOff>1524000</xdr:colOff>
          <xdr:row>22</xdr:row>
          <xdr:rowOff>38100</xdr:rowOff>
        </xdr:to>
        <xdr:sp macro="" textlink="">
          <xdr:nvSpPr>
            <xdr:cNvPr id="9226" name="Scroll Bar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</xdr:rowOff>
        </xdr:from>
        <xdr:to>
          <xdr:col>6</xdr:col>
          <xdr:colOff>1524000</xdr:colOff>
          <xdr:row>19</xdr:row>
          <xdr:rowOff>9525</xdr:rowOff>
        </xdr:to>
        <xdr:sp macro="" textlink="">
          <xdr:nvSpPr>
            <xdr:cNvPr id="5124" name="Scroll Bar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19</xdr:row>
          <xdr:rowOff>9525</xdr:rowOff>
        </xdr:from>
        <xdr:to>
          <xdr:col>6</xdr:col>
          <xdr:colOff>1514475</xdr:colOff>
          <xdr:row>20</xdr:row>
          <xdr:rowOff>9525</xdr:rowOff>
        </xdr:to>
        <xdr:sp macro="" textlink="">
          <xdr:nvSpPr>
            <xdr:cNvPr id="5125" name="Scroll Bar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19050</xdr:rowOff>
        </xdr:from>
        <xdr:to>
          <xdr:col>6</xdr:col>
          <xdr:colOff>1533525</xdr:colOff>
          <xdr:row>23</xdr:row>
          <xdr:rowOff>28575</xdr:rowOff>
        </xdr:to>
        <xdr:sp macro="" textlink="">
          <xdr:nvSpPr>
            <xdr:cNvPr id="5126" name="Scroll Bar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152400</xdr:rowOff>
        </xdr:from>
        <xdr:to>
          <xdr:col>6</xdr:col>
          <xdr:colOff>1533525</xdr:colOff>
          <xdr:row>17</xdr:row>
          <xdr:rowOff>152400</xdr:rowOff>
        </xdr:to>
        <xdr:sp macro="" textlink="">
          <xdr:nvSpPr>
            <xdr:cNvPr id="5127" name="Scroll Bar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23</xdr:row>
          <xdr:rowOff>9525</xdr:rowOff>
        </xdr:from>
        <xdr:to>
          <xdr:col>6</xdr:col>
          <xdr:colOff>1524000</xdr:colOff>
          <xdr:row>24</xdr:row>
          <xdr:rowOff>9525</xdr:rowOff>
        </xdr:to>
        <xdr:sp macro="" textlink="">
          <xdr:nvSpPr>
            <xdr:cNvPr id="5128" name="Scroll Bar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</xdr:row>
          <xdr:rowOff>57150</xdr:rowOff>
        </xdr:from>
        <xdr:to>
          <xdr:col>6</xdr:col>
          <xdr:colOff>1533525</xdr:colOff>
          <xdr:row>15</xdr:row>
          <xdr:rowOff>219075</xdr:rowOff>
        </xdr:to>
        <xdr:sp macro="" textlink="">
          <xdr:nvSpPr>
            <xdr:cNvPr id="5131" name="Scroll Bar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19050</xdr:rowOff>
        </xdr:from>
        <xdr:to>
          <xdr:col>6</xdr:col>
          <xdr:colOff>1533525</xdr:colOff>
          <xdr:row>17</xdr:row>
          <xdr:rowOff>19050</xdr:rowOff>
        </xdr:to>
        <xdr:sp macro="" textlink="">
          <xdr:nvSpPr>
            <xdr:cNvPr id="5132" name="Scroll Bar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9525</xdr:rowOff>
        </xdr:from>
        <xdr:to>
          <xdr:col>6</xdr:col>
          <xdr:colOff>1514475</xdr:colOff>
          <xdr:row>21</xdr:row>
          <xdr:rowOff>9525</xdr:rowOff>
        </xdr:to>
        <xdr:sp macro="" textlink="">
          <xdr:nvSpPr>
            <xdr:cNvPr id="5133" name="Scroll Bar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21</xdr:row>
          <xdr:rowOff>9525</xdr:rowOff>
        </xdr:from>
        <xdr:to>
          <xdr:col>6</xdr:col>
          <xdr:colOff>1514475</xdr:colOff>
          <xdr:row>22</xdr:row>
          <xdr:rowOff>9525</xdr:rowOff>
        </xdr:to>
        <xdr:sp macro="" textlink="">
          <xdr:nvSpPr>
            <xdr:cNvPr id="5134" name="Scroll Bar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23</xdr:row>
          <xdr:rowOff>19050</xdr:rowOff>
        </xdr:from>
        <xdr:to>
          <xdr:col>6</xdr:col>
          <xdr:colOff>1533525</xdr:colOff>
          <xdr:row>24</xdr:row>
          <xdr:rowOff>28575</xdr:rowOff>
        </xdr:to>
        <xdr:sp macro="" textlink="">
          <xdr:nvSpPr>
            <xdr:cNvPr id="5135" name="Scroll Bar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</xdr:rowOff>
        </xdr:from>
        <xdr:to>
          <xdr:col>6</xdr:col>
          <xdr:colOff>1524000</xdr:colOff>
          <xdr:row>25</xdr:row>
          <xdr:rowOff>9525</xdr:rowOff>
        </xdr:to>
        <xdr:sp macro="" textlink="">
          <xdr:nvSpPr>
            <xdr:cNvPr id="5136" name="Scroll Bar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18</xdr:row>
          <xdr:rowOff>152400</xdr:rowOff>
        </xdr:from>
        <xdr:to>
          <xdr:col>6</xdr:col>
          <xdr:colOff>1914525</xdr:colOff>
          <xdr:row>19</xdr:row>
          <xdr:rowOff>152400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20</xdr:row>
          <xdr:rowOff>9525</xdr:rowOff>
        </xdr:from>
        <xdr:to>
          <xdr:col>6</xdr:col>
          <xdr:colOff>1905000</xdr:colOff>
          <xdr:row>21</xdr:row>
          <xdr:rowOff>9525</xdr:rowOff>
        </xdr:to>
        <xdr:sp macro="" textlink="">
          <xdr:nvSpPr>
            <xdr:cNvPr id="6146" name="Scroll Bar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23</xdr:row>
          <xdr:rowOff>152400</xdr:rowOff>
        </xdr:from>
        <xdr:to>
          <xdr:col>6</xdr:col>
          <xdr:colOff>1885950</xdr:colOff>
          <xdr:row>24</xdr:row>
          <xdr:rowOff>152400</xdr:rowOff>
        </xdr:to>
        <xdr:sp macro="" textlink="">
          <xdr:nvSpPr>
            <xdr:cNvPr id="6147" name="Scroll Bar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17</xdr:row>
          <xdr:rowOff>142875</xdr:rowOff>
        </xdr:from>
        <xdr:to>
          <xdr:col>6</xdr:col>
          <xdr:colOff>1914525</xdr:colOff>
          <xdr:row>18</xdr:row>
          <xdr:rowOff>142875</xdr:rowOff>
        </xdr:to>
        <xdr:sp macro="" textlink="">
          <xdr:nvSpPr>
            <xdr:cNvPr id="6148" name="Scroll Bar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24</xdr:row>
          <xdr:rowOff>161925</xdr:rowOff>
        </xdr:from>
        <xdr:to>
          <xdr:col>6</xdr:col>
          <xdr:colOff>1895475</xdr:colOff>
          <xdr:row>26</xdr:row>
          <xdr:rowOff>0</xdr:rowOff>
        </xdr:to>
        <xdr:sp macro="" textlink="">
          <xdr:nvSpPr>
            <xdr:cNvPr id="6149" name="Scroll Bar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21</xdr:row>
          <xdr:rowOff>0</xdr:rowOff>
        </xdr:from>
        <xdr:to>
          <xdr:col>6</xdr:col>
          <xdr:colOff>1905000</xdr:colOff>
          <xdr:row>22</xdr:row>
          <xdr:rowOff>0</xdr:rowOff>
        </xdr:to>
        <xdr:sp macro="" textlink="">
          <xdr:nvSpPr>
            <xdr:cNvPr id="6152" name="Scroll Bar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16</xdr:row>
          <xdr:rowOff>19050</xdr:rowOff>
        </xdr:from>
        <xdr:to>
          <xdr:col>6</xdr:col>
          <xdr:colOff>1924050</xdr:colOff>
          <xdr:row>16</xdr:row>
          <xdr:rowOff>180975</xdr:rowOff>
        </xdr:to>
        <xdr:sp macro="" textlink="">
          <xdr:nvSpPr>
            <xdr:cNvPr id="6154" name="Scroll Bar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16</xdr:row>
          <xdr:rowOff>161925</xdr:rowOff>
        </xdr:from>
        <xdr:to>
          <xdr:col>6</xdr:col>
          <xdr:colOff>1914525</xdr:colOff>
          <xdr:row>17</xdr:row>
          <xdr:rowOff>85725</xdr:rowOff>
        </xdr:to>
        <xdr:sp macro="" textlink="">
          <xdr:nvSpPr>
            <xdr:cNvPr id="6156" name="Scroll Bar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22</xdr:row>
          <xdr:rowOff>9525</xdr:rowOff>
        </xdr:from>
        <xdr:to>
          <xdr:col>6</xdr:col>
          <xdr:colOff>1914525</xdr:colOff>
          <xdr:row>23</xdr:row>
          <xdr:rowOff>9525</xdr:rowOff>
        </xdr:to>
        <xdr:sp macro="" textlink="">
          <xdr:nvSpPr>
            <xdr:cNvPr id="6157" name="Scroll Bar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22</xdr:row>
          <xdr:rowOff>152400</xdr:rowOff>
        </xdr:from>
        <xdr:to>
          <xdr:col>6</xdr:col>
          <xdr:colOff>1895475</xdr:colOff>
          <xdr:row>23</xdr:row>
          <xdr:rowOff>142875</xdr:rowOff>
        </xdr:to>
        <xdr:sp macro="" textlink="">
          <xdr:nvSpPr>
            <xdr:cNvPr id="6158" name="Scroll Bar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25</xdr:row>
          <xdr:rowOff>161925</xdr:rowOff>
        </xdr:from>
        <xdr:to>
          <xdr:col>6</xdr:col>
          <xdr:colOff>1895475</xdr:colOff>
          <xdr:row>26</xdr:row>
          <xdr:rowOff>161925</xdr:rowOff>
        </xdr:to>
        <xdr:sp macro="" textlink="">
          <xdr:nvSpPr>
            <xdr:cNvPr id="6160" name="Scroll Bar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17</xdr:row>
          <xdr:rowOff>9525</xdr:rowOff>
        </xdr:from>
        <xdr:to>
          <xdr:col>6</xdr:col>
          <xdr:colOff>1762125</xdr:colOff>
          <xdr:row>18</xdr:row>
          <xdr:rowOff>9525</xdr:rowOff>
        </xdr:to>
        <xdr:sp macro="" textlink="">
          <xdr:nvSpPr>
            <xdr:cNvPr id="8193" name="Scroll Ba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17</xdr:row>
          <xdr:rowOff>161925</xdr:rowOff>
        </xdr:from>
        <xdr:to>
          <xdr:col>6</xdr:col>
          <xdr:colOff>1771650</xdr:colOff>
          <xdr:row>19</xdr:row>
          <xdr:rowOff>0</xdr:rowOff>
        </xdr:to>
        <xdr:sp macro="" textlink="">
          <xdr:nvSpPr>
            <xdr:cNvPr id="8194" name="Scroll Ba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21</xdr:row>
          <xdr:rowOff>19050</xdr:rowOff>
        </xdr:from>
        <xdr:to>
          <xdr:col>6</xdr:col>
          <xdr:colOff>1771650</xdr:colOff>
          <xdr:row>22</xdr:row>
          <xdr:rowOff>19050</xdr:rowOff>
        </xdr:to>
        <xdr:sp macro="" textlink="">
          <xdr:nvSpPr>
            <xdr:cNvPr id="8195" name="Scroll Ba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15</xdr:row>
          <xdr:rowOff>142875</xdr:rowOff>
        </xdr:from>
        <xdr:to>
          <xdr:col>6</xdr:col>
          <xdr:colOff>1771650</xdr:colOff>
          <xdr:row>16</xdr:row>
          <xdr:rowOff>152400</xdr:rowOff>
        </xdr:to>
        <xdr:sp macro="" textlink="">
          <xdr:nvSpPr>
            <xdr:cNvPr id="8196" name="Scroll Bar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22</xdr:row>
          <xdr:rowOff>19050</xdr:rowOff>
        </xdr:from>
        <xdr:to>
          <xdr:col>6</xdr:col>
          <xdr:colOff>1771650</xdr:colOff>
          <xdr:row>23</xdr:row>
          <xdr:rowOff>19050</xdr:rowOff>
        </xdr:to>
        <xdr:sp macro="" textlink="">
          <xdr:nvSpPr>
            <xdr:cNvPr id="8197" name="Scroll Bar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14</xdr:row>
          <xdr:rowOff>57150</xdr:rowOff>
        </xdr:from>
        <xdr:to>
          <xdr:col>6</xdr:col>
          <xdr:colOff>1771650</xdr:colOff>
          <xdr:row>14</xdr:row>
          <xdr:rowOff>209550</xdr:rowOff>
        </xdr:to>
        <xdr:sp macro="" textlink="">
          <xdr:nvSpPr>
            <xdr:cNvPr id="8198" name="Scroll Bar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15</xdr:row>
          <xdr:rowOff>9525</xdr:rowOff>
        </xdr:from>
        <xdr:to>
          <xdr:col>6</xdr:col>
          <xdr:colOff>1771650</xdr:colOff>
          <xdr:row>16</xdr:row>
          <xdr:rowOff>19050</xdr:rowOff>
        </xdr:to>
        <xdr:sp macro="" textlink="">
          <xdr:nvSpPr>
            <xdr:cNvPr id="8199" name="Scroll Bar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161925</xdr:rowOff>
        </xdr:from>
        <xdr:to>
          <xdr:col>6</xdr:col>
          <xdr:colOff>1771650</xdr:colOff>
          <xdr:row>20</xdr:row>
          <xdr:rowOff>0</xdr:rowOff>
        </xdr:to>
        <xdr:sp macro="" textlink="">
          <xdr:nvSpPr>
            <xdr:cNvPr id="8201" name="Scroll Bar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19</xdr:row>
          <xdr:rowOff>161925</xdr:rowOff>
        </xdr:from>
        <xdr:to>
          <xdr:col>6</xdr:col>
          <xdr:colOff>1771650</xdr:colOff>
          <xdr:row>21</xdr:row>
          <xdr:rowOff>0</xdr:rowOff>
        </xdr:to>
        <xdr:sp macro="" textlink="">
          <xdr:nvSpPr>
            <xdr:cNvPr id="8202" name="Scroll Bar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9"/>
  <sheetViews>
    <sheetView showGridLines="0" tabSelected="1" zoomScale="80" zoomScaleNormal="80" workbookViewId="0">
      <selection activeCell="J25" sqref="J25"/>
    </sheetView>
  </sheetViews>
  <sheetFormatPr defaultRowHeight="12.75" x14ac:dyDescent="0.2"/>
  <cols>
    <col min="1" max="1" width="23.140625" style="2" customWidth="1"/>
    <col min="2" max="2" width="13" style="3" customWidth="1"/>
    <col min="3" max="3" width="13" customWidth="1"/>
    <col min="4" max="4" width="8.140625" customWidth="1"/>
    <col min="5" max="5" width="9.28515625" bestFit="1" customWidth="1"/>
    <col min="6" max="6" width="2.7109375" customWidth="1"/>
    <col min="7" max="7" width="24.28515625" customWidth="1"/>
    <col min="8" max="8" width="14.28515625" customWidth="1"/>
    <col min="9" max="9" width="10.85546875" customWidth="1"/>
    <col min="10" max="10" width="6.140625" style="12" customWidth="1"/>
    <col min="11" max="11" width="2.42578125" style="12" customWidth="1"/>
    <col min="12" max="12" width="23.28515625" bestFit="1" customWidth="1"/>
    <col min="13" max="13" width="13.5703125" bestFit="1" customWidth="1"/>
    <col min="14" max="14" width="8.85546875" bestFit="1" customWidth="1"/>
    <col min="16" max="16" width="11.5703125" bestFit="1" customWidth="1"/>
  </cols>
  <sheetData>
    <row r="1" spans="1:29" s="8" customFormat="1" ht="30" customHeight="1" x14ac:dyDescent="0.25">
      <c r="A1" s="9" t="s">
        <v>78</v>
      </c>
      <c r="B1" s="64" t="s">
        <v>95</v>
      </c>
      <c r="C1" s="56" t="s">
        <v>1</v>
      </c>
      <c r="D1" s="11"/>
      <c r="E1" s="11"/>
      <c r="G1"/>
      <c r="H1" s="65" t="s">
        <v>57</v>
      </c>
      <c r="I1" s="56" t="s">
        <v>1</v>
      </c>
      <c r="J1" s="13" t="s">
        <v>91</v>
      </c>
      <c r="K1" s="13"/>
      <c r="L1" s="9" t="s">
        <v>78</v>
      </c>
      <c r="M1" s="64" t="s">
        <v>95</v>
      </c>
      <c r="N1" s="56" t="s">
        <v>1</v>
      </c>
      <c r="O1" s="11"/>
      <c r="P1" s="86"/>
    </row>
    <row r="2" spans="1:29" ht="15" customHeight="1" x14ac:dyDescent="0.2">
      <c r="A2" s="4"/>
      <c r="B2" s="44" t="s">
        <v>50</v>
      </c>
      <c r="C2" s="54" t="s">
        <v>50</v>
      </c>
      <c r="D2" s="104" t="s">
        <v>85</v>
      </c>
      <c r="E2" s="104" t="s">
        <v>68</v>
      </c>
      <c r="H2" s="66"/>
      <c r="I2" s="54"/>
      <c r="J2" s="14"/>
      <c r="K2" s="14"/>
      <c r="L2" s="4"/>
      <c r="M2" s="44" t="s">
        <v>83</v>
      </c>
      <c r="N2" s="54" t="s">
        <v>83</v>
      </c>
      <c r="O2" s="104" t="s">
        <v>85</v>
      </c>
      <c r="P2" s="104" t="s">
        <v>68</v>
      </c>
    </row>
    <row r="3" spans="1:29" ht="14.25" customHeight="1" x14ac:dyDescent="0.2">
      <c r="A3" s="5" t="s">
        <v>79</v>
      </c>
      <c r="B3" s="39">
        <v>2489</v>
      </c>
      <c r="C3" s="57">
        <f>(I3*I4/100)-21</f>
        <v>3521.85</v>
      </c>
      <c r="D3" s="105">
        <f>C3-B3</f>
        <v>1032.8499999999999</v>
      </c>
      <c r="E3" s="110">
        <f>D3/B3</f>
        <v>0.41496584973885092</v>
      </c>
      <c r="G3" s="10" t="s">
        <v>81</v>
      </c>
      <c r="H3" s="68">
        <v>31.5</v>
      </c>
      <c r="I3" s="101">
        <v>45</v>
      </c>
      <c r="J3" s="142">
        <f>(I3-H3)/H3</f>
        <v>0.42857142857142855</v>
      </c>
      <c r="K3" s="14"/>
      <c r="L3" s="5" t="str">
        <f>A3</f>
        <v>Milk Output</v>
      </c>
      <c r="M3" s="88">
        <f>B3/$H$4*100</f>
        <v>31.6224113835599</v>
      </c>
      <c r="N3" s="89">
        <f>C3/$I$4*100</f>
        <v>44.733265591261272</v>
      </c>
      <c r="O3" s="133">
        <f>N3-M3</f>
        <v>13.110854207701372</v>
      </c>
      <c r="P3" s="132">
        <f>O3/M3</f>
        <v>0.4146064020442648</v>
      </c>
    </row>
    <row r="4" spans="1:29" ht="16.5" customHeight="1" x14ac:dyDescent="0.25">
      <c r="A4" s="36" t="s">
        <v>4</v>
      </c>
      <c r="B4" s="45">
        <f>B3-4</f>
        <v>2485</v>
      </c>
      <c r="C4" s="58">
        <f>C3-4</f>
        <v>3517.85</v>
      </c>
      <c r="D4" s="106">
        <f>C4-B4</f>
        <v>1032.8499999999999</v>
      </c>
      <c r="E4" s="111">
        <f t="shared" ref="E4:E16" si="0">D4/B4</f>
        <v>0.41563380281690138</v>
      </c>
      <c r="G4" s="10" t="s">
        <v>82</v>
      </c>
      <c r="H4" s="66">
        <v>7871</v>
      </c>
      <c r="I4" s="102">
        <v>7873</v>
      </c>
      <c r="J4" s="142">
        <f t="shared" ref="J4:J13" si="1">(I4-H4)/H4</f>
        <v>2.5409731927328164E-4</v>
      </c>
      <c r="K4" s="14"/>
      <c r="L4" s="36" t="str">
        <f t="shared" ref="L4:L16" si="2">A4</f>
        <v>Total Output</v>
      </c>
      <c r="M4" s="90">
        <f t="shared" ref="M4:M16" si="3">B4/$H$4*100</f>
        <v>31.571591919705249</v>
      </c>
      <c r="N4" s="91">
        <f t="shared" ref="N4:N16" si="4">C4/$I$4*100</f>
        <v>44.6824590372158</v>
      </c>
      <c r="O4" s="134">
        <f t="shared" ref="O4:O16" si="5">N4-M4</f>
        <v>13.110867117510551</v>
      </c>
      <c r="P4" s="138">
        <f t="shared" ref="P4:P16" si="6">O4/M4</f>
        <v>0.41527418544034422</v>
      </c>
    </row>
    <row r="5" spans="1:29" ht="15" customHeight="1" x14ac:dyDescent="0.2">
      <c r="A5" s="46" t="s">
        <v>45</v>
      </c>
      <c r="B5" s="39">
        <v>691</v>
      </c>
      <c r="C5" s="59">
        <f>I5*I6/1000</f>
        <v>1139.5</v>
      </c>
      <c r="D5" s="107">
        <f>C5-B5</f>
        <v>448.5</v>
      </c>
      <c r="E5" s="112">
        <f t="shared" si="0"/>
        <v>0.64905933429811868</v>
      </c>
      <c r="G5" s="10" t="s">
        <v>15</v>
      </c>
      <c r="H5" s="66">
        <v>258</v>
      </c>
      <c r="I5" s="102">
        <v>430</v>
      </c>
      <c r="J5" s="142">
        <f t="shared" si="1"/>
        <v>0.66666666666666663</v>
      </c>
      <c r="K5" s="15"/>
      <c r="L5" s="46" t="str">
        <f t="shared" si="2"/>
        <v>Concentrate Costs</v>
      </c>
      <c r="M5" s="88">
        <f t="shared" si="3"/>
        <v>8.7790623808918813</v>
      </c>
      <c r="N5" s="92">
        <f t="shared" si="4"/>
        <v>14.473517083703799</v>
      </c>
      <c r="O5" s="135">
        <f t="shared" si="5"/>
        <v>5.6944547028119175</v>
      </c>
      <c r="P5" s="139">
        <f t="shared" si="6"/>
        <v>0.64864041918715776</v>
      </c>
    </row>
    <row r="6" spans="1:29" x14ac:dyDescent="0.2">
      <c r="A6" s="47" t="s">
        <v>9</v>
      </c>
      <c r="B6" s="40">
        <v>131</v>
      </c>
      <c r="C6" s="60">
        <f>ROUND(I7*0.4,0)+19</f>
        <v>379</v>
      </c>
      <c r="D6" s="107">
        <f>C6-B6</f>
        <v>248</v>
      </c>
      <c r="E6" s="112">
        <f t="shared" si="0"/>
        <v>1.8931297709923665</v>
      </c>
      <c r="G6" s="10" t="s">
        <v>14</v>
      </c>
      <c r="H6" s="66">
        <v>2535</v>
      </c>
      <c r="I6" s="102">
        <v>2650</v>
      </c>
      <c r="J6" s="142">
        <f t="shared" si="1"/>
        <v>4.5364891518737675E-2</v>
      </c>
      <c r="K6" s="15"/>
      <c r="L6" s="47" t="str">
        <f t="shared" si="2"/>
        <v>Forage Costs</v>
      </c>
      <c r="M6" s="93">
        <f t="shared" si="3"/>
        <v>1.6643374412399949</v>
      </c>
      <c r="N6" s="94">
        <f t="shared" si="4"/>
        <v>4.8139209958084592</v>
      </c>
      <c r="O6" s="135">
        <f t="shared" si="5"/>
        <v>3.1495835545684643</v>
      </c>
      <c r="P6" s="139">
        <f t="shared" si="6"/>
        <v>1.8923948212220139</v>
      </c>
    </row>
    <row r="7" spans="1:29" x14ac:dyDescent="0.2">
      <c r="A7" s="47" t="s">
        <v>46</v>
      </c>
      <c r="B7" s="40">
        <v>67</v>
      </c>
      <c r="C7" s="60">
        <v>64</v>
      </c>
      <c r="D7" s="107">
        <f>C7-B7</f>
        <v>-3</v>
      </c>
      <c r="E7" s="112">
        <f t="shared" si="0"/>
        <v>-4.4776119402985072E-2</v>
      </c>
      <c r="G7" s="10" t="s">
        <v>0</v>
      </c>
      <c r="H7" s="66">
        <v>230</v>
      </c>
      <c r="I7" s="102">
        <v>900</v>
      </c>
      <c r="J7" s="142">
        <f t="shared" si="1"/>
        <v>2.9130434782608696</v>
      </c>
      <c r="K7" s="15"/>
      <c r="L7" s="47" t="str">
        <f t="shared" si="2"/>
        <v>Vet/Medicine Costs</v>
      </c>
      <c r="M7" s="93">
        <f t="shared" si="3"/>
        <v>0.8512260195654936</v>
      </c>
      <c r="N7" s="94">
        <v>0.9</v>
      </c>
      <c r="O7" s="135">
        <f t="shared" si="5"/>
        <v>4.8773980434506425E-2</v>
      </c>
      <c r="P7" s="139">
        <f t="shared" si="6"/>
        <v>5.7298507462686575E-2</v>
      </c>
    </row>
    <row r="8" spans="1:29" x14ac:dyDescent="0.2">
      <c r="A8" s="47" t="s">
        <v>80</v>
      </c>
      <c r="B8" s="40">
        <v>36</v>
      </c>
      <c r="C8" s="60">
        <v>33</v>
      </c>
      <c r="D8" s="107"/>
      <c r="E8" s="112"/>
      <c r="G8" s="10"/>
      <c r="H8" s="67"/>
      <c r="I8" s="102"/>
      <c r="J8" s="142"/>
      <c r="K8" s="16"/>
      <c r="L8" s="47" t="str">
        <f t="shared" si="2"/>
        <v>Breeding Costs</v>
      </c>
      <c r="M8" s="93">
        <f t="shared" si="3"/>
        <v>0.45737517469190703</v>
      </c>
      <c r="N8" s="94">
        <v>0.45</v>
      </c>
      <c r="O8" s="135">
        <f t="shared" si="5"/>
        <v>-7.375174691907016E-3</v>
      </c>
      <c r="P8" s="139">
        <f t="shared" si="6"/>
        <v>-1.6125000000000032E-2</v>
      </c>
    </row>
    <row r="9" spans="1:29" s="1" customFormat="1" ht="14.25" customHeight="1" x14ac:dyDescent="0.2">
      <c r="A9" s="47" t="s">
        <v>44</v>
      </c>
      <c r="B9" s="49">
        <v>123</v>
      </c>
      <c r="C9" s="60">
        <v>130</v>
      </c>
      <c r="D9" s="107">
        <f>C9-B9</f>
        <v>7</v>
      </c>
      <c r="E9" s="112">
        <f t="shared" si="0"/>
        <v>5.6910569105691054E-2</v>
      </c>
      <c r="F9"/>
      <c r="G9" s="10"/>
      <c r="H9" s="67"/>
      <c r="I9" s="103"/>
      <c r="J9" s="142"/>
      <c r="K9" s="12"/>
      <c r="L9" s="47" t="str">
        <f t="shared" si="2"/>
        <v>Sundry Costs</v>
      </c>
      <c r="M9" s="95">
        <f t="shared" si="3"/>
        <v>1.5626985135306821</v>
      </c>
      <c r="N9" s="94">
        <f t="shared" si="4"/>
        <v>1.6512130064778356</v>
      </c>
      <c r="O9" s="135">
        <f t="shared" si="5"/>
        <v>8.8514492947153522E-2</v>
      </c>
      <c r="P9" s="139">
        <f t="shared" si="6"/>
        <v>5.6642079185938651E-2</v>
      </c>
      <c r="AB9"/>
      <c r="AC9"/>
    </row>
    <row r="10" spans="1:29" ht="16.5" customHeight="1" x14ac:dyDescent="0.2">
      <c r="A10" s="7" t="s">
        <v>3</v>
      </c>
      <c r="B10" s="48">
        <f>SUM(B5:B9)</f>
        <v>1048</v>
      </c>
      <c r="C10" s="61">
        <f>SUM(C5:C9)</f>
        <v>1745.5</v>
      </c>
      <c r="D10" s="105">
        <f>C10-B10</f>
        <v>697.5</v>
      </c>
      <c r="E10" s="110">
        <f t="shared" si="0"/>
        <v>0.66555343511450382</v>
      </c>
      <c r="G10" s="10"/>
      <c r="H10" s="68"/>
      <c r="I10" s="102"/>
      <c r="J10" s="142"/>
      <c r="K10"/>
      <c r="L10" s="7" t="str">
        <f t="shared" si="2"/>
        <v>Total Variable Costs</v>
      </c>
      <c r="M10" s="96">
        <f t="shared" si="3"/>
        <v>13.31469952991996</v>
      </c>
      <c r="N10" s="97">
        <f t="shared" si="4"/>
        <v>22.170710021592786</v>
      </c>
      <c r="O10" s="133">
        <f t="shared" si="5"/>
        <v>8.8560104916728264</v>
      </c>
      <c r="P10" s="132">
        <f t="shared" si="6"/>
        <v>0.66513032996141996</v>
      </c>
    </row>
    <row r="11" spans="1:29" ht="15" x14ac:dyDescent="0.25">
      <c r="A11" s="36" t="s">
        <v>11</v>
      </c>
      <c r="B11" s="45">
        <v>1442</v>
      </c>
      <c r="C11" s="58">
        <f>C4-C10</f>
        <v>1772.35</v>
      </c>
      <c r="D11" s="108">
        <f t="shared" ref="D11:D14" si="7">C11-B11</f>
        <v>330.34999999999991</v>
      </c>
      <c r="E11" s="113">
        <f t="shared" si="0"/>
        <v>0.22909153952843267</v>
      </c>
      <c r="G11" s="10" t="s">
        <v>61</v>
      </c>
      <c r="H11" s="67">
        <v>36</v>
      </c>
      <c r="I11" s="102">
        <v>60</v>
      </c>
      <c r="J11" s="142">
        <f t="shared" si="1"/>
        <v>0.66666666666666663</v>
      </c>
      <c r="K11"/>
      <c r="L11" s="36" t="str">
        <f t="shared" si="2"/>
        <v>Gross Margin</v>
      </c>
      <c r="M11" s="90">
        <f t="shared" si="3"/>
        <v>18.320416719603607</v>
      </c>
      <c r="N11" s="91">
        <f t="shared" si="4"/>
        <v>22.511749015623014</v>
      </c>
      <c r="O11" s="136">
        <f t="shared" si="5"/>
        <v>4.1913322960194073</v>
      </c>
      <c r="P11" s="140">
        <f t="shared" si="6"/>
        <v>0.22877930999978333</v>
      </c>
    </row>
    <row r="12" spans="1:29" x14ac:dyDescent="0.2">
      <c r="A12" s="50" t="s">
        <v>61</v>
      </c>
      <c r="B12" s="39">
        <v>40</v>
      </c>
      <c r="C12" s="59">
        <f>I11</f>
        <v>60</v>
      </c>
      <c r="D12" s="107">
        <f t="shared" si="7"/>
        <v>20</v>
      </c>
      <c r="E12" s="112">
        <f t="shared" si="0"/>
        <v>0.5</v>
      </c>
      <c r="G12" s="10" t="s">
        <v>64</v>
      </c>
      <c r="H12" s="67">
        <v>32</v>
      </c>
      <c r="I12" s="102">
        <v>60</v>
      </c>
      <c r="J12" s="142">
        <f t="shared" si="1"/>
        <v>0.875</v>
      </c>
      <c r="K12"/>
      <c r="L12" s="50" t="str">
        <f t="shared" si="2"/>
        <v>Fuel Costs</v>
      </c>
      <c r="M12" s="88">
        <f t="shared" si="3"/>
        <v>0.50819463854656333</v>
      </c>
      <c r="N12" s="92">
        <f t="shared" si="4"/>
        <v>0.76209831068207801</v>
      </c>
      <c r="O12" s="135">
        <f t="shared" si="5"/>
        <v>0.25390367213551468</v>
      </c>
      <c r="P12" s="139">
        <f t="shared" si="6"/>
        <v>0.49961895084465902</v>
      </c>
    </row>
    <row r="13" spans="1:29" s="12" customFormat="1" x14ac:dyDescent="0.2">
      <c r="A13" s="51" t="s">
        <v>63</v>
      </c>
      <c r="B13" s="40">
        <v>37</v>
      </c>
      <c r="C13" s="60">
        <f>I12</f>
        <v>60</v>
      </c>
      <c r="D13" s="107">
        <f t="shared" si="7"/>
        <v>23</v>
      </c>
      <c r="E13" s="112">
        <f t="shared" si="0"/>
        <v>0.6216216216216216</v>
      </c>
      <c r="G13" s="10" t="s">
        <v>19</v>
      </c>
      <c r="H13" s="67">
        <v>538</v>
      </c>
      <c r="I13" s="102">
        <v>548</v>
      </c>
      <c r="J13" s="142">
        <f t="shared" si="1"/>
        <v>1.858736059479554E-2</v>
      </c>
      <c r="L13" s="51" t="str">
        <f t="shared" si="2"/>
        <v>Electricty</v>
      </c>
      <c r="M13" s="93">
        <f t="shared" si="3"/>
        <v>0.47008004065557107</v>
      </c>
      <c r="N13" s="94">
        <f t="shared" si="4"/>
        <v>0.76209831068207801</v>
      </c>
      <c r="O13" s="135">
        <f t="shared" si="5"/>
        <v>0.29201827002650693</v>
      </c>
      <c r="P13" s="139">
        <f t="shared" si="6"/>
        <v>0.62120967658882054</v>
      </c>
    </row>
    <row r="14" spans="1:29" s="12" customFormat="1" x14ac:dyDescent="0.2">
      <c r="A14" s="51" t="s">
        <v>13</v>
      </c>
      <c r="B14" s="40">
        <v>547</v>
      </c>
      <c r="C14" s="60">
        <f>I13</f>
        <v>548</v>
      </c>
      <c r="D14" s="107">
        <f t="shared" si="7"/>
        <v>1</v>
      </c>
      <c r="E14" s="112">
        <f t="shared" si="0"/>
        <v>1.8281535648994515E-3</v>
      </c>
      <c r="L14" s="51" t="str">
        <f t="shared" si="2"/>
        <v>Others</v>
      </c>
      <c r="M14" s="93">
        <f t="shared" si="3"/>
        <v>6.9495616821242541</v>
      </c>
      <c r="N14" s="94">
        <f t="shared" si="4"/>
        <v>6.960497904229646</v>
      </c>
      <c r="O14" s="135">
        <f t="shared" si="5"/>
        <v>1.0936222105391913E-2</v>
      </c>
      <c r="P14" s="139">
        <f t="shared" si="6"/>
        <v>1.573656383757582E-3</v>
      </c>
    </row>
    <row r="15" spans="1:29" x14ac:dyDescent="0.2">
      <c r="A15" s="7" t="s">
        <v>2</v>
      </c>
      <c r="B15" s="40">
        <v>624</v>
      </c>
      <c r="C15" s="62">
        <f>C14+C12+C13</f>
        <v>668</v>
      </c>
      <c r="D15" s="105">
        <f>C15-B15</f>
        <v>44</v>
      </c>
      <c r="E15" s="110">
        <f t="shared" si="0"/>
        <v>7.0512820512820512E-2</v>
      </c>
      <c r="G15" s="3"/>
      <c r="H15" s="3"/>
      <c r="I15" s="3"/>
      <c r="L15" s="7" t="str">
        <f t="shared" si="2"/>
        <v>Total Overhead Costs</v>
      </c>
      <c r="M15" s="93">
        <f t="shared" si="3"/>
        <v>7.9278363613263876</v>
      </c>
      <c r="N15" s="98">
        <f t="shared" si="4"/>
        <v>8.4846945255938007</v>
      </c>
      <c r="O15" s="133">
        <f t="shared" si="5"/>
        <v>0.55685816426741308</v>
      </c>
      <c r="P15" s="132">
        <f t="shared" si="6"/>
        <v>7.0240875175461681E-2</v>
      </c>
    </row>
    <row r="16" spans="1:29" s="3" customFormat="1" ht="15.75" customHeight="1" x14ac:dyDescent="0.25">
      <c r="A16" s="24" t="s">
        <v>84</v>
      </c>
      <c r="B16" s="43">
        <f>B11-B15</f>
        <v>818</v>
      </c>
      <c r="C16" s="63">
        <f>C11-C15</f>
        <v>1104.3499999999999</v>
      </c>
      <c r="D16" s="109">
        <f>C16-B16</f>
        <v>286.34999999999991</v>
      </c>
      <c r="E16" s="114">
        <f t="shared" si="0"/>
        <v>0.35006112469437639</v>
      </c>
      <c r="G16" s="38"/>
      <c r="H16" s="37" t="s">
        <v>90</v>
      </c>
      <c r="J16" s="15"/>
      <c r="K16" s="15"/>
      <c r="L16" s="24" t="str">
        <f t="shared" si="2"/>
        <v>Net Profit</v>
      </c>
      <c r="M16" s="99">
        <f t="shared" si="3"/>
        <v>10.39258035827722</v>
      </c>
      <c r="N16" s="100">
        <f t="shared" si="4"/>
        <v>14.027054490029212</v>
      </c>
      <c r="O16" s="137">
        <f t="shared" si="5"/>
        <v>3.6344741317519915</v>
      </c>
      <c r="P16" s="141">
        <f t="shared" si="6"/>
        <v>0.34971816492689395</v>
      </c>
    </row>
    <row r="17" spans="1:16" s="3" customFormat="1" x14ac:dyDescent="0.2">
      <c r="G17" s="38"/>
      <c r="H17" s="85" t="s">
        <v>89</v>
      </c>
      <c r="J17" s="15"/>
      <c r="K17" s="15"/>
    </row>
    <row r="18" spans="1:16" s="3" customFormat="1" ht="18" x14ac:dyDescent="0.25">
      <c r="A18" s="24" t="s">
        <v>94</v>
      </c>
      <c r="B18" s="43">
        <f>B15+B10</f>
        <v>1672</v>
      </c>
      <c r="C18" s="63">
        <f>C15+C10</f>
        <v>2413.5</v>
      </c>
      <c r="D18" s="109">
        <f>C18-B18</f>
        <v>741.5</v>
      </c>
      <c r="E18" s="114">
        <f t="shared" ref="E18" si="8">D18/B18</f>
        <v>0.44348086124401914</v>
      </c>
      <c r="G18" s="38"/>
      <c r="H18" s="85" t="s">
        <v>58</v>
      </c>
      <c r="J18" s="15"/>
      <c r="K18" s="15"/>
      <c r="L18" s="24" t="s">
        <v>92</v>
      </c>
      <c r="M18" s="99">
        <f>M15+M10</f>
        <v>21.242535891246348</v>
      </c>
      <c r="N18" s="100">
        <f>N15+N10</f>
        <v>30.655404547186585</v>
      </c>
      <c r="O18" s="137">
        <f>N18-M18</f>
        <v>9.4128686559402368</v>
      </c>
      <c r="P18" s="141">
        <f>O18/M18</f>
        <v>0.44311416980206697</v>
      </c>
    </row>
    <row r="19" spans="1:16" s="3" customFormat="1" x14ac:dyDescent="0.2">
      <c r="C19" s="22"/>
      <c r="G19" s="38"/>
      <c r="H19" s="85" t="s">
        <v>27</v>
      </c>
      <c r="L19" s="3" t="s">
        <v>93</v>
      </c>
      <c r="P19" s="144"/>
    </row>
    <row r="20" spans="1:16" s="3" customFormat="1" x14ac:dyDescent="0.2">
      <c r="A20" s="28" t="s">
        <v>16</v>
      </c>
      <c r="B20" s="28"/>
      <c r="G20" s="38"/>
      <c r="H20" s="85" t="s">
        <v>28</v>
      </c>
      <c r="J20" s="15"/>
      <c r="K20" s="15"/>
    </row>
    <row r="21" spans="1:16" s="3" customFormat="1" x14ac:dyDescent="0.2">
      <c r="A21" s="21" t="s">
        <v>86</v>
      </c>
      <c r="H21" s="85" t="s">
        <v>62</v>
      </c>
      <c r="J21" s="15"/>
      <c r="K21" s="15"/>
      <c r="M21" s="143"/>
    </row>
    <row r="22" spans="1:16" s="3" customFormat="1" x14ac:dyDescent="0.2">
      <c r="A22" s="21" t="s">
        <v>87</v>
      </c>
      <c r="H22" s="85" t="s">
        <v>67</v>
      </c>
      <c r="J22" s="15"/>
      <c r="K22" s="15"/>
    </row>
    <row r="23" spans="1:16" s="3" customFormat="1" x14ac:dyDescent="0.2">
      <c r="A23" s="29" t="s">
        <v>88</v>
      </c>
      <c r="B23" s="21"/>
      <c r="G23" s="38"/>
      <c r="H23" s="85" t="s">
        <v>30</v>
      </c>
      <c r="J23" s="15"/>
      <c r="K23" s="15"/>
    </row>
    <row r="24" spans="1:16" s="3" customFormat="1" x14ac:dyDescent="0.2">
      <c r="A24" s="29"/>
      <c r="B24" s="29"/>
      <c r="G24" s="38"/>
      <c r="J24" s="15"/>
      <c r="K24" s="15"/>
    </row>
    <row r="25" spans="1:16" s="3" customFormat="1" x14ac:dyDescent="0.2">
      <c r="A25" s="29"/>
      <c r="B25" s="30"/>
      <c r="G25" s="38"/>
      <c r="J25" s="15"/>
      <c r="K25" s="15"/>
    </row>
    <row r="26" spans="1:16" s="3" customFormat="1" x14ac:dyDescent="0.2">
      <c r="J26" s="15"/>
      <c r="K26" s="15"/>
    </row>
    <row r="27" spans="1:16" s="3" customFormat="1" x14ac:dyDescent="0.2">
      <c r="J27" s="15"/>
      <c r="K27" s="15"/>
    </row>
    <row r="28" spans="1:16" s="3" customFormat="1" x14ac:dyDescent="0.2">
      <c r="J28" s="15"/>
      <c r="K28" s="15"/>
    </row>
    <row r="29" spans="1:16" s="3" customFormat="1" x14ac:dyDescent="0.2">
      <c r="J29" s="15"/>
      <c r="K29" s="15"/>
    </row>
    <row r="30" spans="1:16" s="3" customFormat="1" x14ac:dyDescent="0.2">
      <c r="J30" s="15"/>
      <c r="K30" s="15"/>
    </row>
    <row r="31" spans="1:16" s="3" customFormat="1" x14ac:dyDescent="0.2">
      <c r="J31" s="15"/>
      <c r="K31" s="15"/>
    </row>
    <row r="32" spans="1:16" s="3" customFormat="1" x14ac:dyDescent="0.2">
      <c r="J32" s="15"/>
      <c r="K32" s="15"/>
    </row>
    <row r="33" spans="3:11" s="3" customFormat="1" x14ac:dyDescent="0.2">
      <c r="J33" s="15"/>
      <c r="K33" s="15"/>
    </row>
    <row r="34" spans="3:11" s="3" customFormat="1" x14ac:dyDescent="0.2">
      <c r="J34" s="15"/>
      <c r="K34" s="15"/>
    </row>
    <row r="35" spans="3:11" s="3" customFormat="1" x14ac:dyDescent="0.2">
      <c r="J35" s="15"/>
      <c r="K35" s="15"/>
    </row>
    <row r="36" spans="3:11" s="3" customFormat="1" x14ac:dyDescent="0.2">
      <c r="J36" s="15"/>
      <c r="K36" s="15"/>
    </row>
    <row r="37" spans="3:11" s="3" customFormat="1" x14ac:dyDescent="0.2">
      <c r="J37" s="15"/>
      <c r="K37" s="15"/>
    </row>
    <row r="38" spans="3:11" s="3" customFormat="1" x14ac:dyDescent="0.2">
      <c r="C38" s="145"/>
      <c r="D38" s="145"/>
      <c r="E38" s="85"/>
      <c r="J38" s="15"/>
      <c r="K38" s="15"/>
    </row>
    <row r="39" spans="3:11" s="3" customFormat="1" x14ac:dyDescent="0.2">
      <c r="C39" s="146"/>
      <c r="D39" s="146"/>
      <c r="E39" s="84"/>
      <c r="J39" s="15"/>
      <c r="K39" s="15"/>
    </row>
    <row r="40" spans="3:11" s="3" customFormat="1" x14ac:dyDescent="0.2">
      <c r="J40" s="15"/>
      <c r="K40" s="15"/>
    </row>
    <row r="41" spans="3:11" s="3" customFormat="1" x14ac:dyDescent="0.2">
      <c r="J41" s="15"/>
      <c r="K41" s="15"/>
    </row>
    <row r="42" spans="3:11" s="3" customFormat="1" x14ac:dyDescent="0.2">
      <c r="J42" s="15"/>
      <c r="K42" s="15"/>
    </row>
    <row r="43" spans="3:11" s="3" customFormat="1" x14ac:dyDescent="0.2">
      <c r="J43" s="15"/>
      <c r="K43" s="15"/>
    </row>
    <row r="44" spans="3:11" s="3" customFormat="1" x14ac:dyDescent="0.2">
      <c r="J44" s="15"/>
      <c r="K44" s="15"/>
    </row>
    <row r="45" spans="3:11" s="3" customFormat="1" x14ac:dyDescent="0.2">
      <c r="J45" s="15"/>
      <c r="K45" s="15"/>
    </row>
    <row r="46" spans="3:11" s="3" customFormat="1" x14ac:dyDescent="0.2">
      <c r="J46" s="15"/>
      <c r="K46" s="15"/>
    </row>
    <row r="47" spans="3:11" s="3" customFormat="1" x14ac:dyDescent="0.2">
      <c r="J47" s="15"/>
      <c r="K47" s="15"/>
    </row>
    <row r="48" spans="3:11" s="3" customFormat="1" x14ac:dyDescent="0.2">
      <c r="J48" s="15"/>
      <c r="K48" s="15"/>
    </row>
    <row r="49" spans="10:11" s="3" customFormat="1" x14ac:dyDescent="0.2">
      <c r="J49" s="15"/>
      <c r="K49" s="15"/>
    </row>
    <row r="50" spans="10:11" s="3" customFormat="1" x14ac:dyDescent="0.2">
      <c r="J50" s="15"/>
      <c r="K50" s="15"/>
    </row>
    <row r="51" spans="10:11" s="3" customFormat="1" x14ac:dyDescent="0.2">
      <c r="J51" s="15"/>
      <c r="K51" s="15"/>
    </row>
    <row r="52" spans="10:11" s="3" customFormat="1" x14ac:dyDescent="0.2">
      <c r="J52" s="15"/>
      <c r="K52" s="15"/>
    </row>
    <row r="53" spans="10:11" s="3" customFormat="1" x14ac:dyDescent="0.2">
      <c r="J53" s="15"/>
      <c r="K53" s="15"/>
    </row>
    <row r="54" spans="10:11" s="3" customFormat="1" x14ac:dyDescent="0.2">
      <c r="J54" s="15"/>
      <c r="K54" s="15"/>
    </row>
    <row r="55" spans="10:11" s="3" customFormat="1" x14ac:dyDescent="0.2">
      <c r="J55" s="15"/>
      <c r="K55" s="15"/>
    </row>
    <row r="56" spans="10:11" s="3" customFormat="1" x14ac:dyDescent="0.2">
      <c r="J56" s="15"/>
      <c r="K56" s="15"/>
    </row>
    <row r="57" spans="10:11" s="3" customFormat="1" x14ac:dyDescent="0.2">
      <c r="J57" s="15"/>
      <c r="K57" s="15"/>
    </row>
    <row r="58" spans="10:11" s="3" customFormat="1" x14ac:dyDescent="0.2">
      <c r="J58" s="15"/>
      <c r="K58" s="15"/>
    </row>
    <row r="59" spans="10:11" s="3" customFormat="1" x14ac:dyDescent="0.2">
      <c r="J59" s="15"/>
      <c r="K59" s="15"/>
    </row>
    <row r="60" spans="10:11" s="3" customFormat="1" x14ac:dyDescent="0.2">
      <c r="J60" s="15"/>
      <c r="K60" s="15"/>
    </row>
    <row r="61" spans="10:11" s="3" customFormat="1" x14ac:dyDescent="0.2">
      <c r="J61" s="15"/>
      <c r="K61" s="15"/>
    </row>
    <row r="62" spans="10:11" s="3" customFormat="1" x14ac:dyDescent="0.2">
      <c r="J62" s="15"/>
      <c r="K62" s="15"/>
    </row>
    <row r="63" spans="10:11" s="3" customFormat="1" x14ac:dyDescent="0.2">
      <c r="J63" s="15"/>
      <c r="K63" s="15"/>
    </row>
    <row r="64" spans="10:11" s="3" customFormat="1" x14ac:dyDescent="0.2">
      <c r="J64" s="15"/>
      <c r="K64" s="15"/>
    </row>
    <row r="65" spans="10:11" s="3" customFormat="1" x14ac:dyDescent="0.2">
      <c r="J65" s="15"/>
      <c r="K65" s="15"/>
    </row>
    <row r="66" spans="10:11" s="3" customFormat="1" x14ac:dyDescent="0.2">
      <c r="J66" s="15"/>
      <c r="K66" s="15"/>
    </row>
    <row r="67" spans="10:11" s="3" customFormat="1" x14ac:dyDescent="0.2">
      <c r="J67" s="15"/>
      <c r="K67" s="15"/>
    </row>
    <row r="68" spans="10:11" s="3" customFormat="1" x14ac:dyDescent="0.2">
      <c r="J68" s="15"/>
      <c r="K68" s="15"/>
    </row>
    <row r="69" spans="10:11" s="3" customFormat="1" x14ac:dyDescent="0.2">
      <c r="J69" s="15"/>
      <c r="K69" s="15"/>
    </row>
    <row r="70" spans="10:11" s="3" customFormat="1" x14ac:dyDescent="0.2">
      <c r="J70" s="15"/>
      <c r="K70" s="15"/>
    </row>
    <row r="71" spans="10:11" s="3" customFormat="1" x14ac:dyDescent="0.2">
      <c r="J71" s="15"/>
      <c r="K71" s="15"/>
    </row>
    <row r="72" spans="10:11" s="3" customFormat="1" x14ac:dyDescent="0.2">
      <c r="J72" s="15"/>
      <c r="K72" s="15"/>
    </row>
    <row r="73" spans="10:11" s="3" customFormat="1" x14ac:dyDescent="0.2">
      <c r="J73" s="15"/>
      <c r="K73" s="15"/>
    </row>
    <row r="74" spans="10:11" s="3" customFormat="1" x14ac:dyDescent="0.2">
      <c r="J74" s="15"/>
      <c r="K74" s="15"/>
    </row>
    <row r="75" spans="10:11" s="3" customFormat="1" x14ac:dyDescent="0.2">
      <c r="J75" s="15"/>
      <c r="K75" s="15"/>
    </row>
    <row r="76" spans="10:11" s="3" customFormat="1" x14ac:dyDescent="0.2">
      <c r="J76" s="15"/>
      <c r="K76" s="15"/>
    </row>
    <row r="77" spans="10:11" s="3" customFormat="1" x14ac:dyDescent="0.2">
      <c r="J77" s="15"/>
      <c r="K77" s="15"/>
    </row>
    <row r="78" spans="10:11" s="3" customFormat="1" x14ac:dyDescent="0.2">
      <c r="J78" s="15"/>
      <c r="K78" s="15"/>
    </row>
    <row r="79" spans="10:11" s="3" customFormat="1" x14ac:dyDescent="0.2">
      <c r="J79" s="15"/>
      <c r="K79" s="15"/>
    </row>
    <row r="80" spans="10:11" s="3" customFormat="1" x14ac:dyDescent="0.2">
      <c r="J80" s="15"/>
      <c r="K80" s="15"/>
    </row>
    <row r="81" spans="10:11" s="3" customFormat="1" x14ac:dyDescent="0.2">
      <c r="J81" s="15"/>
      <c r="K81" s="15"/>
    </row>
    <row r="82" spans="10:11" s="3" customFormat="1" x14ac:dyDescent="0.2">
      <c r="J82" s="15"/>
      <c r="K82" s="15"/>
    </row>
    <row r="83" spans="10:11" s="3" customFormat="1" x14ac:dyDescent="0.2">
      <c r="J83" s="15"/>
      <c r="K83" s="15"/>
    </row>
    <row r="84" spans="10:11" s="3" customFormat="1" x14ac:dyDescent="0.2">
      <c r="J84" s="15"/>
      <c r="K84" s="15"/>
    </row>
    <row r="85" spans="10:11" s="3" customFormat="1" x14ac:dyDescent="0.2">
      <c r="J85" s="15"/>
      <c r="K85" s="15"/>
    </row>
    <row r="86" spans="10:11" s="3" customFormat="1" x14ac:dyDescent="0.2">
      <c r="J86" s="15"/>
      <c r="K86" s="15"/>
    </row>
    <row r="87" spans="10:11" s="3" customFormat="1" x14ac:dyDescent="0.2">
      <c r="J87" s="15"/>
      <c r="K87" s="15"/>
    </row>
    <row r="88" spans="10:11" s="3" customFormat="1" x14ac:dyDescent="0.2">
      <c r="J88" s="15"/>
      <c r="K88" s="15"/>
    </row>
    <row r="89" spans="10:11" s="3" customFormat="1" x14ac:dyDescent="0.2">
      <c r="J89" s="15"/>
      <c r="K89" s="15"/>
    </row>
    <row r="90" spans="10:11" s="3" customFormat="1" x14ac:dyDescent="0.2">
      <c r="J90" s="15"/>
      <c r="K90" s="15"/>
    </row>
    <row r="91" spans="10:11" s="3" customFormat="1" x14ac:dyDescent="0.2">
      <c r="J91" s="15"/>
      <c r="K91" s="15"/>
    </row>
    <row r="92" spans="10:11" s="3" customFormat="1" x14ac:dyDescent="0.2">
      <c r="J92" s="15"/>
      <c r="K92" s="15"/>
    </row>
    <row r="93" spans="10:11" s="3" customFormat="1" x14ac:dyDescent="0.2">
      <c r="J93" s="15"/>
      <c r="K93" s="15"/>
    </row>
    <row r="94" spans="10:11" s="3" customFormat="1" x14ac:dyDescent="0.2">
      <c r="J94" s="15"/>
      <c r="K94" s="15"/>
    </row>
    <row r="95" spans="10:11" s="3" customFormat="1" x14ac:dyDescent="0.2">
      <c r="J95" s="15"/>
      <c r="K95" s="15"/>
    </row>
    <row r="96" spans="10:11" s="3" customFormat="1" x14ac:dyDescent="0.2">
      <c r="J96" s="15"/>
      <c r="K96" s="15"/>
    </row>
    <row r="97" spans="10:11" s="3" customFormat="1" x14ac:dyDescent="0.2">
      <c r="J97" s="15"/>
      <c r="K97" s="15"/>
    </row>
    <row r="98" spans="10:11" s="3" customFormat="1" x14ac:dyDescent="0.2">
      <c r="J98" s="15"/>
      <c r="K98" s="15"/>
    </row>
    <row r="99" spans="10:11" s="3" customFormat="1" x14ac:dyDescent="0.2">
      <c r="J99" s="15"/>
      <c r="K99" s="15"/>
    </row>
    <row r="100" spans="10:11" s="3" customFormat="1" x14ac:dyDescent="0.2">
      <c r="J100" s="15"/>
      <c r="K100" s="15"/>
    </row>
    <row r="101" spans="10:11" s="3" customFormat="1" x14ac:dyDescent="0.2">
      <c r="J101" s="15"/>
      <c r="K101" s="15"/>
    </row>
    <row r="102" spans="10:11" s="3" customFormat="1" x14ac:dyDescent="0.2">
      <c r="J102" s="15"/>
      <c r="K102" s="15"/>
    </row>
    <row r="103" spans="10:11" s="3" customFormat="1" x14ac:dyDescent="0.2">
      <c r="J103" s="15"/>
      <c r="K103" s="15"/>
    </row>
    <row r="104" spans="10:11" s="3" customFormat="1" x14ac:dyDescent="0.2">
      <c r="J104" s="15"/>
      <c r="K104" s="15"/>
    </row>
    <row r="105" spans="10:11" s="3" customFormat="1" x14ac:dyDescent="0.2">
      <c r="J105" s="15"/>
      <c r="K105" s="15"/>
    </row>
    <row r="106" spans="10:11" s="3" customFormat="1" x14ac:dyDescent="0.2">
      <c r="J106" s="15"/>
      <c r="K106" s="15"/>
    </row>
    <row r="107" spans="10:11" s="3" customFormat="1" x14ac:dyDescent="0.2">
      <c r="J107" s="15"/>
      <c r="K107" s="15"/>
    </row>
    <row r="108" spans="10:11" s="3" customFormat="1" x14ac:dyDescent="0.2">
      <c r="J108" s="15"/>
      <c r="K108" s="15"/>
    </row>
    <row r="109" spans="10:11" s="3" customFormat="1" x14ac:dyDescent="0.2">
      <c r="J109" s="15"/>
      <c r="K109" s="15"/>
    </row>
    <row r="110" spans="10:11" s="3" customFormat="1" x14ac:dyDescent="0.2">
      <c r="J110" s="15"/>
      <c r="K110" s="15"/>
    </row>
    <row r="111" spans="10:11" s="3" customFormat="1" x14ac:dyDescent="0.2">
      <c r="J111" s="15"/>
      <c r="K111" s="15"/>
    </row>
    <row r="112" spans="10:11" s="3" customFormat="1" x14ac:dyDescent="0.2">
      <c r="J112" s="15"/>
      <c r="K112" s="15"/>
    </row>
    <row r="113" spans="7:11" s="3" customFormat="1" x14ac:dyDescent="0.2">
      <c r="J113" s="15"/>
      <c r="K113" s="15"/>
    </row>
    <row r="114" spans="7:11" s="3" customFormat="1" x14ac:dyDescent="0.2">
      <c r="J114" s="15"/>
      <c r="K114" s="15"/>
    </row>
    <row r="115" spans="7:11" s="3" customFormat="1" x14ac:dyDescent="0.2">
      <c r="J115" s="15"/>
      <c r="K115" s="15"/>
    </row>
    <row r="116" spans="7:11" s="3" customFormat="1" x14ac:dyDescent="0.2">
      <c r="J116" s="15"/>
      <c r="K116" s="15"/>
    </row>
    <row r="117" spans="7:11" s="3" customFormat="1" x14ac:dyDescent="0.2">
      <c r="J117" s="15"/>
      <c r="K117" s="15"/>
    </row>
    <row r="118" spans="7:11" s="3" customFormat="1" x14ac:dyDescent="0.2">
      <c r="J118" s="15"/>
      <c r="K118" s="15"/>
    </row>
    <row r="119" spans="7:11" s="3" customFormat="1" x14ac:dyDescent="0.2">
      <c r="J119" s="15"/>
      <c r="K119" s="15"/>
    </row>
    <row r="120" spans="7:11" s="3" customFormat="1" x14ac:dyDescent="0.2">
      <c r="J120" s="15"/>
      <c r="K120" s="15"/>
    </row>
    <row r="121" spans="7:11" s="3" customFormat="1" x14ac:dyDescent="0.2">
      <c r="J121" s="15"/>
      <c r="K121" s="15"/>
    </row>
    <row r="122" spans="7:11" s="3" customFormat="1" x14ac:dyDescent="0.2">
      <c r="J122" s="15"/>
      <c r="K122" s="15"/>
    </row>
    <row r="123" spans="7:11" s="3" customFormat="1" x14ac:dyDescent="0.2">
      <c r="J123" s="15"/>
      <c r="K123" s="15"/>
    </row>
    <row r="124" spans="7:11" s="3" customFormat="1" x14ac:dyDescent="0.2">
      <c r="J124" s="15"/>
      <c r="K124" s="15"/>
    </row>
    <row r="125" spans="7:11" s="3" customFormat="1" x14ac:dyDescent="0.2">
      <c r="J125" s="15"/>
      <c r="K125" s="15"/>
    </row>
    <row r="126" spans="7:11" s="3" customFormat="1" x14ac:dyDescent="0.2">
      <c r="G126"/>
      <c r="H126"/>
      <c r="I126"/>
      <c r="J126" s="15"/>
      <c r="K126" s="15"/>
    </row>
    <row r="127" spans="7:11" s="3" customFormat="1" x14ac:dyDescent="0.2">
      <c r="G127"/>
      <c r="H127"/>
      <c r="I127"/>
      <c r="J127" s="15"/>
      <c r="K127" s="15"/>
    </row>
    <row r="128" spans="7:11" s="3" customFormat="1" x14ac:dyDescent="0.2">
      <c r="G128"/>
      <c r="H128"/>
      <c r="I128"/>
      <c r="J128" s="15"/>
      <c r="K128" s="15"/>
    </row>
    <row r="129" spans="1:5" x14ac:dyDescent="0.2">
      <c r="A129" s="3"/>
      <c r="C129" s="3"/>
      <c r="D129" s="3"/>
      <c r="E129" s="3"/>
    </row>
  </sheetData>
  <mergeCells count="2">
    <mergeCell ref="C38:D38"/>
    <mergeCell ref="C39:D39"/>
  </mergeCells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Example 2015&amp;R&amp;G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Scroll Bar 1">
              <controlPr defaultSize="0" autoPict="0">
                <anchor moveWithCells="1">
                  <from>
                    <xdr:col>6</xdr:col>
                    <xdr:colOff>295275</xdr:colOff>
                    <xdr:row>18</xdr:row>
                    <xdr:rowOff>9525</xdr:rowOff>
                  </from>
                  <to>
                    <xdr:col>6</xdr:col>
                    <xdr:colOff>1524000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Scroll Bar 2">
              <controlPr defaultSize="0" autoPict="0">
                <anchor moveWithCells="1">
                  <from>
                    <xdr:col>6</xdr:col>
                    <xdr:colOff>295275</xdr:colOff>
                    <xdr:row>19</xdr:row>
                    <xdr:rowOff>9525</xdr:rowOff>
                  </from>
                  <to>
                    <xdr:col>6</xdr:col>
                    <xdr:colOff>1524000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Scroll Bar 3">
              <controlPr defaultSize="0" autoPict="0">
                <anchor moveWithCells="1">
                  <from>
                    <xdr:col>6</xdr:col>
                    <xdr:colOff>295275</xdr:colOff>
                    <xdr:row>20</xdr:row>
                    <xdr:rowOff>9525</xdr:rowOff>
                  </from>
                  <to>
                    <xdr:col>6</xdr:col>
                    <xdr:colOff>1524000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Scroll Bar 4">
              <controlPr defaultSize="0" autoPict="0">
                <anchor moveWithCells="1">
                  <from>
                    <xdr:col>6</xdr:col>
                    <xdr:colOff>295275</xdr:colOff>
                    <xdr:row>16</xdr:row>
                    <xdr:rowOff>219075</xdr:rowOff>
                  </from>
                  <to>
                    <xdr:col>6</xdr:col>
                    <xdr:colOff>1524000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Scroll Bar 5">
              <controlPr defaultSize="0" autoPict="0">
                <anchor moveWithCells="1">
                  <from>
                    <xdr:col>6</xdr:col>
                    <xdr:colOff>285750</xdr:colOff>
                    <xdr:row>22</xdr:row>
                    <xdr:rowOff>28575</xdr:rowOff>
                  </from>
                  <to>
                    <xdr:col>6</xdr:col>
                    <xdr:colOff>1514475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Scroll Bar 6">
              <controlPr defaultSize="0" autoPict="0">
                <anchor moveWithCells="1">
                  <from>
                    <xdr:col>6</xdr:col>
                    <xdr:colOff>304800</xdr:colOff>
                    <xdr:row>15</xdr:row>
                    <xdr:rowOff>57150</xdr:rowOff>
                  </from>
                  <to>
                    <xdr:col>6</xdr:col>
                    <xdr:colOff>1533525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Scroll Bar 7">
              <controlPr defaultSize="0" autoPict="0">
                <anchor moveWithCells="1">
                  <from>
                    <xdr:col>6</xdr:col>
                    <xdr:colOff>304800</xdr:colOff>
                    <xdr:row>16</xdr:row>
                    <xdr:rowOff>28575</xdr:rowOff>
                  </from>
                  <to>
                    <xdr:col>6</xdr:col>
                    <xdr:colOff>1533525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Scroll Bar 10">
              <controlPr defaultSize="0" autoPict="0">
                <anchor moveWithCells="1">
                  <from>
                    <xdr:col>6</xdr:col>
                    <xdr:colOff>295275</xdr:colOff>
                    <xdr:row>21</xdr:row>
                    <xdr:rowOff>28575</xdr:rowOff>
                  </from>
                  <to>
                    <xdr:col>6</xdr:col>
                    <xdr:colOff>1524000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29"/>
  <sheetViews>
    <sheetView showGridLines="0" topLeftCell="D1" zoomScale="145" zoomScaleNormal="145" workbookViewId="0">
      <selection activeCell="J1" sqref="J1:J13"/>
    </sheetView>
  </sheetViews>
  <sheetFormatPr defaultRowHeight="12.75" x14ac:dyDescent="0.2"/>
  <cols>
    <col min="1" max="1" width="23.140625" style="2" customWidth="1"/>
    <col min="2" max="2" width="13" style="3" customWidth="1"/>
    <col min="3" max="3" width="13" customWidth="1"/>
    <col min="4" max="4" width="8.7109375" customWidth="1"/>
    <col min="5" max="5" width="8.28515625" customWidth="1"/>
    <col min="6" max="6" width="2.28515625" customWidth="1"/>
    <col min="7" max="7" width="27.28515625" customWidth="1"/>
    <col min="8" max="8" width="14.28515625" customWidth="1"/>
    <col min="9" max="9" width="10.85546875" customWidth="1"/>
    <col min="10" max="10" width="6.42578125" style="12" customWidth="1"/>
    <col min="11" max="11" width="10.140625" customWidth="1"/>
    <col min="12" max="12" width="6.5703125" customWidth="1"/>
    <col min="13" max="13" width="8" bestFit="1" customWidth="1"/>
  </cols>
  <sheetData>
    <row r="1" spans="1:28" s="8" customFormat="1" ht="30" customHeight="1" x14ac:dyDescent="0.25">
      <c r="A1" s="9" t="s">
        <v>5</v>
      </c>
      <c r="B1" s="64" t="s">
        <v>7</v>
      </c>
      <c r="C1" s="56" t="s">
        <v>1</v>
      </c>
      <c r="D1" s="11"/>
      <c r="E1" s="86"/>
      <c r="G1"/>
      <c r="H1" s="65" t="s">
        <v>57</v>
      </c>
      <c r="I1" s="56" t="s">
        <v>1</v>
      </c>
      <c r="J1" s="13" t="s">
        <v>91</v>
      </c>
    </row>
    <row r="2" spans="1:28" ht="15" customHeight="1" x14ac:dyDescent="0.2">
      <c r="A2" s="4"/>
      <c r="B2" s="44" t="s">
        <v>50</v>
      </c>
      <c r="C2" s="54" t="s">
        <v>50</v>
      </c>
      <c r="D2" s="104" t="s">
        <v>85</v>
      </c>
      <c r="E2" s="104" t="s">
        <v>68</v>
      </c>
      <c r="H2" s="66"/>
      <c r="I2" s="54"/>
      <c r="J2" s="14"/>
    </row>
    <row r="3" spans="1:28" ht="14.25" customHeight="1" x14ac:dyDescent="0.2">
      <c r="A3" s="5" t="s">
        <v>6</v>
      </c>
      <c r="B3" s="39">
        <v>1208</v>
      </c>
      <c r="C3" s="57">
        <f>I3*I4/100</f>
        <v>1207.8</v>
      </c>
      <c r="D3" s="105">
        <f t="shared" ref="D3:D9" si="0">C3-B3</f>
        <v>-0.20000000000004547</v>
      </c>
      <c r="E3" s="110">
        <f>D3/B3</f>
        <v>-1.6556291390732242E-4</v>
      </c>
      <c r="G3" s="10" t="s">
        <v>17</v>
      </c>
      <c r="H3" s="67">
        <v>366</v>
      </c>
      <c r="I3" s="115">
        <v>366</v>
      </c>
      <c r="J3" s="142">
        <f>(I3-H3)/H3</f>
        <v>0</v>
      </c>
    </row>
    <row r="4" spans="1:28" ht="16.5" customHeight="1" x14ac:dyDescent="0.25">
      <c r="A4" s="36" t="s">
        <v>4</v>
      </c>
      <c r="B4" s="45">
        <v>1166</v>
      </c>
      <c r="C4" s="58">
        <f>C3-42</f>
        <v>1165.8</v>
      </c>
      <c r="D4" s="106">
        <f t="shared" si="0"/>
        <v>-0.20000000000004547</v>
      </c>
      <c r="E4" s="111">
        <f t="shared" ref="E4:E16" si="1">D4/B4</f>
        <v>-1.7152658662096523E-4</v>
      </c>
      <c r="G4" s="10" t="s">
        <v>20</v>
      </c>
      <c r="H4" s="66">
        <v>330</v>
      </c>
      <c r="I4" s="102">
        <v>330</v>
      </c>
      <c r="J4" s="142">
        <f t="shared" ref="J4:J13" si="2">(I4-H4)/H4</f>
        <v>0</v>
      </c>
    </row>
    <row r="5" spans="1:28" ht="15" customHeight="1" x14ac:dyDescent="0.2">
      <c r="A5" s="46" t="s">
        <v>45</v>
      </c>
      <c r="B5" s="39">
        <v>209</v>
      </c>
      <c r="C5" s="59">
        <f>I5*I6/1000</f>
        <v>208.90199999999999</v>
      </c>
      <c r="D5" s="107">
        <f t="shared" si="0"/>
        <v>-9.8000000000013188E-2</v>
      </c>
      <c r="E5" s="112">
        <f t="shared" si="1"/>
        <v>-4.6889952153116358E-4</v>
      </c>
      <c r="G5" s="10" t="s">
        <v>15</v>
      </c>
      <c r="H5" s="66">
        <v>222</v>
      </c>
      <c r="I5" s="102">
        <v>222</v>
      </c>
      <c r="J5" s="142">
        <f t="shared" si="2"/>
        <v>0</v>
      </c>
    </row>
    <row r="6" spans="1:28" x14ac:dyDescent="0.2">
      <c r="A6" s="47" t="s">
        <v>9</v>
      </c>
      <c r="B6" s="40">
        <v>133</v>
      </c>
      <c r="C6" s="60">
        <f>ROUND(I7*0.49,0)+20</f>
        <v>133</v>
      </c>
      <c r="D6" s="107">
        <f t="shared" si="0"/>
        <v>0</v>
      </c>
      <c r="E6" s="112">
        <f t="shared" si="1"/>
        <v>0</v>
      </c>
      <c r="G6" s="10" t="s">
        <v>14</v>
      </c>
      <c r="H6" s="66">
        <v>941</v>
      </c>
      <c r="I6" s="102">
        <v>941</v>
      </c>
      <c r="J6" s="142">
        <f t="shared" si="2"/>
        <v>0</v>
      </c>
    </row>
    <row r="7" spans="1:28" x14ac:dyDescent="0.2">
      <c r="A7" s="47" t="s">
        <v>46</v>
      </c>
      <c r="B7" s="40">
        <v>72</v>
      </c>
      <c r="C7" s="60">
        <f>I8</f>
        <v>72</v>
      </c>
      <c r="D7" s="107">
        <f t="shared" si="0"/>
        <v>0</v>
      </c>
      <c r="E7" s="112">
        <f t="shared" si="1"/>
        <v>0</v>
      </c>
      <c r="G7" s="10" t="s">
        <v>0</v>
      </c>
      <c r="H7" s="66">
        <v>230</v>
      </c>
      <c r="I7" s="102">
        <v>230</v>
      </c>
      <c r="J7" s="142">
        <f t="shared" si="2"/>
        <v>0</v>
      </c>
    </row>
    <row r="8" spans="1:28" x14ac:dyDescent="0.2">
      <c r="A8" s="47" t="s">
        <v>44</v>
      </c>
      <c r="B8" s="49">
        <v>58</v>
      </c>
      <c r="C8" s="60">
        <f>I9</f>
        <v>58</v>
      </c>
      <c r="D8" s="107">
        <f t="shared" si="0"/>
        <v>0</v>
      </c>
      <c r="E8" s="112">
        <f t="shared" si="1"/>
        <v>0</v>
      </c>
      <c r="G8" s="10" t="s">
        <v>47</v>
      </c>
      <c r="H8" s="67">
        <v>72</v>
      </c>
      <c r="I8" s="102">
        <v>72</v>
      </c>
      <c r="J8" s="142">
        <f t="shared" si="2"/>
        <v>0</v>
      </c>
    </row>
    <row r="9" spans="1:28" s="1" customFormat="1" ht="14.25" customHeight="1" x14ac:dyDescent="0.2">
      <c r="A9" s="7" t="s">
        <v>3</v>
      </c>
      <c r="B9" s="48">
        <v>472</v>
      </c>
      <c r="C9" s="61">
        <f>SUM(C5:C8)</f>
        <v>471.90199999999999</v>
      </c>
      <c r="D9" s="105">
        <f t="shared" si="0"/>
        <v>-9.8000000000013188E-2</v>
      </c>
      <c r="E9" s="110">
        <f t="shared" si="1"/>
        <v>-2.0762711864409574E-4</v>
      </c>
      <c r="F9"/>
      <c r="G9" s="10" t="s">
        <v>44</v>
      </c>
      <c r="H9" s="67">
        <v>58</v>
      </c>
      <c r="I9" s="103">
        <v>58</v>
      </c>
      <c r="J9" s="142">
        <f t="shared" si="2"/>
        <v>0</v>
      </c>
      <c r="AA9"/>
      <c r="AB9"/>
    </row>
    <row r="10" spans="1:28" ht="16.5" customHeight="1" x14ac:dyDescent="0.25">
      <c r="A10" s="36" t="s">
        <v>11</v>
      </c>
      <c r="B10" s="45">
        <v>694</v>
      </c>
      <c r="C10" s="58">
        <f>C4-C9</f>
        <v>693.89799999999991</v>
      </c>
      <c r="D10" s="108">
        <f t="shared" ref="D10:D13" si="3">C10-B10</f>
        <v>-0.10200000000008913</v>
      </c>
      <c r="E10" s="113">
        <f t="shared" si="1"/>
        <v>-1.4697406340070479E-4</v>
      </c>
      <c r="G10" s="10"/>
      <c r="H10" s="68"/>
      <c r="I10" s="102"/>
      <c r="J10" s="142"/>
    </row>
    <row r="11" spans="1:28" x14ac:dyDescent="0.2">
      <c r="A11" s="50" t="s">
        <v>61</v>
      </c>
      <c r="B11" s="39">
        <v>58</v>
      </c>
      <c r="C11" s="59">
        <f>I11</f>
        <v>58</v>
      </c>
      <c r="D11" s="107">
        <f t="shared" si="3"/>
        <v>0</v>
      </c>
      <c r="E11" s="112">
        <f t="shared" si="1"/>
        <v>0</v>
      </c>
      <c r="G11" s="10" t="s">
        <v>61</v>
      </c>
      <c r="H11" s="67">
        <v>58</v>
      </c>
      <c r="I11" s="102">
        <v>58</v>
      </c>
      <c r="J11" s="142">
        <f t="shared" si="2"/>
        <v>0</v>
      </c>
    </row>
    <row r="12" spans="1:28" x14ac:dyDescent="0.2">
      <c r="A12" s="51" t="s">
        <v>63</v>
      </c>
      <c r="B12" s="40">
        <v>6</v>
      </c>
      <c r="C12" s="60">
        <v>6</v>
      </c>
      <c r="D12" s="107">
        <f t="shared" si="3"/>
        <v>0</v>
      </c>
      <c r="E12" s="112">
        <f t="shared" si="1"/>
        <v>0</v>
      </c>
      <c r="G12" s="10" t="s">
        <v>64</v>
      </c>
      <c r="H12" s="67">
        <v>6</v>
      </c>
      <c r="I12" s="102">
        <v>6</v>
      </c>
      <c r="J12" s="142">
        <f t="shared" si="2"/>
        <v>0</v>
      </c>
    </row>
    <row r="13" spans="1:28" s="12" customFormat="1" x14ac:dyDescent="0.2">
      <c r="A13" s="51" t="s">
        <v>13</v>
      </c>
      <c r="B13" s="40">
        <v>528</v>
      </c>
      <c r="C13" s="60">
        <f>I13</f>
        <v>528</v>
      </c>
      <c r="D13" s="107">
        <f t="shared" si="3"/>
        <v>0</v>
      </c>
      <c r="E13" s="112">
        <f t="shared" si="1"/>
        <v>0</v>
      </c>
      <c r="G13" s="10" t="s">
        <v>19</v>
      </c>
      <c r="H13" s="67">
        <v>528</v>
      </c>
      <c r="I13" s="102">
        <v>528</v>
      </c>
      <c r="J13" s="142">
        <f t="shared" si="2"/>
        <v>0</v>
      </c>
    </row>
    <row r="14" spans="1:28" s="12" customFormat="1" x14ac:dyDescent="0.2">
      <c r="A14" s="52"/>
      <c r="B14" s="49"/>
      <c r="C14" s="60"/>
      <c r="D14" s="107"/>
      <c r="E14" s="112"/>
    </row>
    <row r="15" spans="1:28" s="1" customFormat="1" x14ac:dyDescent="0.2">
      <c r="A15" s="7" t="s">
        <v>65</v>
      </c>
      <c r="B15" s="40">
        <v>592</v>
      </c>
      <c r="C15" s="62">
        <f>C13+C11+C12</f>
        <v>592</v>
      </c>
      <c r="D15" s="105">
        <f>C15-B15</f>
        <v>0</v>
      </c>
      <c r="E15" s="110">
        <f t="shared" si="1"/>
        <v>0</v>
      </c>
      <c r="G15" s="3"/>
      <c r="H15" s="3"/>
      <c r="I15" s="3"/>
      <c r="J15" s="17"/>
    </row>
    <row r="16" spans="1:28" ht="18" x14ac:dyDescent="0.25">
      <c r="A16" s="24" t="s">
        <v>10</v>
      </c>
      <c r="B16" s="43">
        <v>102</v>
      </c>
      <c r="C16" s="63">
        <f>C10-C15</f>
        <v>101.89799999999991</v>
      </c>
      <c r="D16" s="109">
        <f>C16-B16</f>
        <v>-0.10200000000008913</v>
      </c>
      <c r="E16" s="114">
        <f t="shared" si="1"/>
        <v>-1.0000000000008739E-3</v>
      </c>
      <c r="G16" s="38"/>
      <c r="H16" s="37" t="s">
        <v>17</v>
      </c>
      <c r="I16" s="3"/>
    </row>
    <row r="17" spans="1:10" s="3" customFormat="1" x14ac:dyDescent="0.2">
      <c r="G17" s="38"/>
      <c r="H17" s="35" t="s">
        <v>20</v>
      </c>
      <c r="J17" s="15"/>
    </row>
    <row r="18" spans="1:10" s="3" customFormat="1" x14ac:dyDescent="0.2">
      <c r="G18" s="38"/>
      <c r="H18" s="35" t="s">
        <v>58</v>
      </c>
      <c r="J18" s="15"/>
    </row>
    <row r="19" spans="1:10" s="3" customFormat="1" x14ac:dyDescent="0.2">
      <c r="C19" s="22"/>
      <c r="G19" s="38"/>
      <c r="H19" s="35" t="s">
        <v>27</v>
      </c>
      <c r="J19" s="15"/>
    </row>
    <row r="20" spans="1:10" s="3" customFormat="1" x14ac:dyDescent="0.2">
      <c r="A20" s="28" t="s">
        <v>16</v>
      </c>
      <c r="B20" s="28"/>
      <c r="G20" s="38"/>
      <c r="H20" s="35" t="s">
        <v>28</v>
      </c>
    </row>
    <row r="21" spans="1:10" s="3" customFormat="1" x14ac:dyDescent="0.2">
      <c r="A21" s="3" t="s">
        <v>59</v>
      </c>
      <c r="H21" s="37" t="s">
        <v>48</v>
      </c>
      <c r="J21" s="15"/>
    </row>
    <row r="22" spans="1:10" s="3" customFormat="1" x14ac:dyDescent="0.2">
      <c r="A22" s="3" t="s">
        <v>60</v>
      </c>
      <c r="H22" s="37" t="s">
        <v>49</v>
      </c>
      <c r="J22" s="15"/>
    </row>
    <row r="23" spans="1:10" s="3" customFormat="1" x14ac:dyDescent="0.2">
      <c r="A23" s="21" t="s">
        <v>69</v>
      </c>
      <c r="B23" s="21"/>
      <c r="G23" s="38"/>
      <c r="H23" s="35" t="s">
        <v>62</v>
      </c>
      <c r="J23" s="15"/>
    </row>
    <row r="24" spans="1:10" s="3" customFormat="1" x14ac:dyDescent="0.2">
      <c r="A24" s="29" t="s">
        <v>70</v>
      </c>
      <c r="B24" s="29"/>
      <c r="G24" s="38"/>
      <c r="H24" s="35" t="s">
        <v>67</v>
      </c>
      <c r="J24" s="15"/>
    </row>
    <row r="25" spans="1:10" s="3" customFormat="1" x14ac:dyDescent="0.2">
      <c r="A25" s="29" t="s">
        <v>66</v>
      </c>
      <c r="B25" s="30"/>
      <c r="G25" s="38"/>
      <c r="H25" s="85" t="s">
        <v>30</v>
      </c>
      <c r="J25" s="15"/>
    </row>
    <row r="26" spans="1:10" s="3" customFormat="1" x14ac:dyDescent="0.2">
      <c r="J26" s="15"/>
    </row>
    <row r="27" spans="1:10" s="3" customFormat="1" x14ac:dyDescent="0.2">
      <c r="J27" s="15"/>
    </row>
    <row r="28" spans="1:10" s="3" customFormat="1" x14ac:dyDescent="0.2">
      <c r="J28" s="15"/>
    </row>
    <row r="29" spans="1:10" s="3" customFormat="1" x14ac:dyDescent="0.2">
      <c r="J29" s="15"/>
    </row>
    <row r="30" spans="1:10" s="3" customFormat="1" x14ac:dyDescent="0.2">
      <c r="J30" s="15"/>
    </row>
    <row r="31" spans="1:10" s="3" customFormat="1" x14ac:dyDescent="0.2">
      <c r="J31" s="15"/>
    </row>
    <row r="32" spans="1:10" s="3" customFormat="1" x14ac:dyDescent="0.2">
      <c r="J32" s="15"/>
    </row>
    <row r="33" spans="3:10" s="3" customFormat="1" x14ac:dyDescent="0.2">
      <c r="J33" s="15"/>
    </row>
    <row r="34" spans="3:10" s="3" customFormat="1" x14ac:dyDescent="0.2">
      <c r="J34" s="15"/>
    </row>
    <row r="35" spans="3:10" s="3" customFormat="1" x14ac:dyDescent="0.2">
      <c r="J35" s="15"/>
    </row>
    <row r="36" spans="3:10" s="3" customFormat="1" x14ac:dyDescent="0.2">
      <c r="J36" s="15"/>
    </row>
    <row r="37" spans="3:10" s="3" customFormat="1" x14ac:dyDescent="0.2">
      <c r="J37" s="15"/>
    </row>
    <row r="38" spans="3:10" s="3" customFormat="1" x14ac:dyDescent="0.2">
      <c r="C38" s="145"/>
      <c r="D38" s="145"/>
      <c r="E38" s="85"/>
      <c r="J38" s="15"/>
    </row>
    <row r="39" spans="3:10" s="3" customFormat="1" x14ac:dyDescent="0.2">
      <c r="C39" s="146"/>
      <c r="D39" s="146"/>
      <c r="E39" s="84"/>
      <c r="J39" s="15"/>
    </row>
    <row r="40" spans="3:10" s="3" customFormat="1" x14ac:dyDescent="0.2">
      <c r="J40" s="15"/>
    </row>
    <row r="41" spans="3:10" s="3" customFormat="1" x14ac:dyDescent="0.2">
      <c r="J41" s="15"/>
    </row>
    <row r="42" spans="3:10" s="3" customFormat="1" x14ac:dyDescent="0.2">
      <c r="J42" s="15"/>
    </row>
    <row r="43" spans="3:10" s="3" customFormat="1" x14ac:dyDescent="0.2">
      <c r="J43" s="15"/>
    </row>
    <row r="44" spans="3:10" s="3" customFormat="1" x14ac:dyDescent="0.2">
      <c r="J44" s="15"/>
    </row>
    <row r="45" spans="3:10" s="3" customFormat="1" x14ac:dyDescent="0.2">
      <c r="J45" s="15"/>
    </row>
    <row r="46" spans="3:10" s="3" customFormat="1" x14ac:dyDescent="0.2">
      <c r="J46" s="15"/>
    </row>
    <row r="47" spans="3:10" s="3" customFormat="1" x14ac:dyDescent="0.2">
      <c r="J47" s="15"/>
    </row>
    <row r="48" spans="3:10" s="3" customFormat="1" x14ac:dyDescent="0.2">
      <c r="J48" s="15"/>
    </row>
    <row r="49" spans="10:10" s="3" customFormat="1" x14ac:dyDescent="0.2">
      <c r="J49" s="15"/>
    </row>
    <row r="50" spans="10:10" s="3" customFormat="1" x14ac:dyDescent="0.2">
      <c r="J50" s="15"/>
    </row>
    <row r="51" spans="10:10" s="3" customFormat="1" x14ac:dyDescent="0.2">
      <c r="J51" s="15"/>
    </row>
    <row r="52" spans="10:10" s="3" customFormat="1" x14ac:dyDescent="0.2">
      <c r="J52" s="15"/>
    </row>
    <row r="53" spans="10:10" s="3" customFormat="1" x14ac:dyDescent="0.2">
      <c r="J53" s="15"/>
    </row>
    <row r="54" spans="10:10" s="3" customFormat="1" x14ac:dyDescent="0.2">
      <c r="J54" s="15"/>
    </row>
    <row r="55" spans="10:10" s="3" customFormat="1" x14ac:dyDescent="0.2">
      <c r="J55" s="15"/>
    </row>
    <row r="56" spans="10:10" s="3" customFormat="1" x14ac:dyDescent="0.2">
      <c r="J56" s="15"/>
    </row>
    <row r="57" spans="10:10" s="3" customFormat="1" x14ac:dyDescent="0.2">
      <c r="J57" s="15"/>
    </row>
    <row r="58" spans="10:10" s="3" customFormat="1" x14ac:dyDescent="0.2">
      <c r="J58" s="15"/>
    </row>
    <row r="59" spans="10:10" s="3" customFormat="1" x14ac:dyDescent="0.2">
      <c r="J59" s="15"/>
    </row>
    <row r="60" spans="10:10" s="3" customFormat="1" x14ac:dyDescent="0.2">
      <c r="J60" s="15"/>
    </row>
    <row r="61" spans="10:10" s="3" customFormat="1" x14ac:dyDescent="0.2">
      <c r="J61" s="15"/>
    </row>
    <row r="62" spans="10:10" s="3" customFormat="1" x14ac:dyDescent="0.2">
      <c r="J62" s="15"/>
    </row>
    <row r="63" spans="10:10" s="3" customFormat="1" x14ac:dyDescent="0.2">
      <c r="J63" s="15"/>
    </row>
    <row r="64" spans="10:10" s="3" customFormat="1" x14ac:dyDescent="0.2">
      <c r="J64" s="15"/>
    </row>
    <row r="65" spans="10:10" s="3" customFormat="1" x14ac:dyDescent="0.2">
      <c r="J65" s="15"/>
    </row>
    <row r="66" spans="10:10" s="3" customFormat="1" x14ac:dyDescent="0.2">
      <c r="J66" s="15"/>
    </row>
    <row r="67" spans="10:10" s="3" customFormat="1" x14ac:dyDescent="0.2">
      <c r="J67" s="15"/>
    </row>
    <row r="68" spans="10:10" s="3" customFormat="1" x14ac:dyDescent="0.2">
      <c r="J68" s="15"/>
    </row>
    <row r="69" spans="10:10" s="3" customFormat="1" x14ac:dyDescent="0.2">
      <c r="J69" s="15"/>
    </row>
    <row r="70" spans="10:10" s="3" customFormat="1" x14ac:dyDescent="0.2">
      <c r="J70" s="15"/>
    </row>
    <row r="71" spans="10:10" s="3" customFormat="1" x14ac:dyDescent="0.2">
      <c r="J71" s="15"/>
    </row>
    <row r="72" spans="10:10" s="3" customFormat="1" x14ac:dyDescent="0.2">
      <c r="J72" s="15"/>
    </row>
    <row r="73" spans="10:10" s="3" customFormat="1" x14ac:dyDescent="0.2">
      <c r="J73" s="15"/>
    </row>
    <row r="74" spans="10:10" s="3" customFormat="1" x14ac:dyDescent="0.2">
      <c r="J74" s="15"/>
    </row>
    <row r="75" spans="10:10" s="3" customFormat="1" x14ac:dyDescent="0.2">
      <c r="J75" s="15"/>
    </row>
    <row r="76" spans="10:10" s="3" customFormat="1" x14ac:dyDescent="0.2">
      <c r="J76" s="15"/>
    </row>
    <row r="77" spans="10:10" s="3" customFormat="1" x14ac:dyDescent="0.2">
      <c r="J77" s="15"/>
    </row>
    <row r="78" spans="10:10" s="3" customFormat="1" x14ac:dyDescent="0.2">
      <c r="J78" s="15"/>
    </row>
    <row r="79" spans="10:10" s="3" customFormat="1" x14ac:dyDescent="0.2">
      <c r="J79" s="15"/>
    </row>
    <row r="80" spans="10:10" s="3" customFormat="1" x14ac:dyDescent="0.2">
      <c r="J80" s="15"/>
    </row>
    <row r="81" spans="10:10" s="3" customFormat="1" x14ac:dyDescent="0.2">
      <c r="J81" s="15"/>
    </row>
    <row r="82" spans="10:10" s="3" customFormat="1" x14ac:dyDescent="0.2">
      <c r="J82" s="15"/>
    </row>
    <row r="83" spans="10:10" s="3" customFormat="1" x14ac:dyDescent="0.2">
      <c r="J83" s="15"/>
    </row>
    <row r="84" spans="10:10" s="3" customFormat="1" x14ac:dyDescent="0.2">
      <c r="J84" s="15"/>
    </row>
    <row r="85" spans="10:10" s="3" customFormat="1" x14ac:dyDescent="0.2">
      <c r="J85" s="15"/>
    </row>
    <row r="86" spans="10:10" s="3" customFormat="1" x14ac:dyDescent="0.2">
      <c r="J86" s="15"/>
    </row>
    <row r="87" spans="10:10" s="3" customFormat="1" x14ac:dyDescent="0.2">
      <c r="J87" s="15"/>
    </row>
    <row r="88" spans="10:10" s="3" customFormat="1" x14ac:dyDescent="0.2">
      <c r="J88" s="15"/>
    </row>
    <row r="89" spans="10:10" s="3" customFormat="1" x14ac:dyDescent="0.2">
      <c r="J89" s="15"/>
    </row>
    <row r="90" spans="10:10" s="3" customFormat="1" x14ac:dyDescent="0.2">
      <c r="J90" s="15"/>
    </row>
    <row r="91" spans="10:10" s="3" customFormat="1" x14ac:dyDescent="0.2">
      <c r="J91" s="15"/>
    </row>
    <row r="92" spans="10:10" s="3" customFormat="1" x14ac:dyDescent="0.2">
      <c r="J92" s="15"/>
    </row>
    <row r="93" spans="10:10" s="3" customFormat="1" x14ac:dyDescent="0.2">
      <c r="J93" s="15"/>
    </row>
    <row r="94" spans="10:10" s="3" customFormat="1" x14ac:dyDescent="0.2">
      <c r="J94" s="15"/>
    </row>
    <row r="95" spans="10:10" s="3" customFormat="1" x14ac:dyDescent="0.2">
      <c r="J95" s="15"/>
    </row>
    <row r="96" spans="10:10" s="3" customFormat="1" x14ac:dyDescent="0.2">
      <c r="J96" s="15"/>
    </row>
    <row r="97" spans="10:10" s="3" customFormat="1" x14ac:dyDescent="0.2">
      <c r="J97" s="15"/>
    </row>
    <row r="98" spans="10:10" s="3" customFormat="1" x14ac:dyDescent="0.2">
      <c r="J98" s="15"/>
    </row>
    <row r="99" spans="10:10" s="3" customFormat="1" x14ac:dyDescent="0.2">
      <c r="J99" s="15"/>
    </row>
    <row r="100" spans="10:10" s="3" customFormat="1" x14ac:dyDescent="0.2">
      <c r="J100" s="15"/>
    </row>
    <row r="101" spans="10:10" s="3" customFormat="1" x14ac:dyDescent="0.2">
      <c r="J101" s="15"/>
    </row>
    <row r="102" spans="10:10" s="3" customFormat="1" x14ac:dyDescent="0.2">
      <c r="J102" s="15"/>
    </row>
    <row r="103" spans="10:10" s="3" customFormat="1" x14ac:dyDescent="0.2">
      <c r="J103" s="15"/>
    </row>
    <row r="104" spans="10:10" s="3" customFormat="1" x14ac:dyDescent="0.2">
      <c r="J104" s="15"/>
    </row>
    <row r="105" spans="10:10" s="3" customFormat="1" x14ac:dyDescent="0.2">
      <c r="J105" s="15"/>
    </row>
    <row r="106" spans="10:10" s="3" customFormat="1" x14ac:dyDescent="0.2">
      <c r="J106" s="15"/>
    </row>
    <row r="107" spans="10:10" s="3" customFormat="1" x14ac:dyDescent="0.2">
      <c r="J107" s="15"/>
    </row>
    <row r="108" spans="10:10" s="3" customFormat="1" x14ac:dyDescent="0.2">
      <c r="J108" s="15"/>
    </row>
    <row r="109" spans="10:10" s="3" customFormat="1" x14ac:dyDescent="0.2">
      <c r="J109" s="15"/>
    </row>
    <row r="110" spans="10:10" s="3" customFormat="1" x14ac:dyDescent="0.2">
      <c r="J110" s="15"/>
    </row>
    <row r="111" spans="10:10" s="3" customFormat="1" x14ac:dyDescent="0.2">
      <c r="J111" s="15"/>
    </row>
    <row r="112" spans="10:10" s="3" customFormat="1" x14ac:dyDescent="0.2">
      <c r="J112" s="15"/>
    </row>
    <row r="113" spans="7:10" s="3" customFormat="1" x14ac:dyDescent="0.2">
      <c r="J113" s="15"/>
    </row>
    <row r="114" spans="7:10" s="3" customFormat="1" x14ac:dyDescent="0.2">
      <c r="J114" s="15"/>
    </row>
    <row r="115" spans="7:10" s="3" customFormat="1" x14ac:dyDescent="0.2">
      <c r="J115" s="15"/>
    </row>
    <row r="116" spans="7:10" s="3" customFormat="1" x14ac:dyDescent="0.2">
      <c r="J116" s="15"/>
    </row>
    <row r="117" spans="7:10" s="3" customFormat="1" x14ac:dyDescent="0.2">
      <c r="J117" s="15"/>
    </row>
    <row r="118" spans="7:10" s="3" customFormat="1" x14ac:dyDescent="0.2">
      <c r="J118" s="15"/>
    </row>
    <row r="119" spans="7:10" s="3" customFormat="1" x14ac:dyDescent="0.2">
      <c r="J119" s="15"/>
    </row>
    <row r="120" spans="7:10" s="3" customFormat="1" x14ac:dyDescent="0.2">
      <c r="J120" s="15"/>
    </row>
    <row r="121" spans="7:10" s="3" customFormat="1" x14ac:dyDescent="0.2">
      <c r="J121" s="15"/>
    </row>
    <row r="122" spans="7:10" s="3" customFormat="1" x14ac:dyDescent="0.2">
      <c r="J122" s="15"/>
    </row>
    <row r="123" spans="7:10" s="3" customFormat="1" x14ac:dyDescent="0.2">
      <c r="J123" s="15"/>
    </row>
    <row r="124" spans="7:10" s="3" customFormat="1" x14ac:dyDescent="0.2">
      <c r="J124" s="15"/>
    </row>
    <row r="125" spans="7:10" s="3" customFormat="1" x14ac:dyDescent="0.2">
      <c r="J125" s="15"/>
    </row>
    <row r="126" spans="7:10" s="3" customFormat="1" x14ac:dyDescent="0.2">
      <c r="J126" s="15"/>
    </row>
    <row r="127" spans="7:10" s="3" customFormat="1" x14ac:dyDescent="0.2">
      <c r="G127"/>
      <c r="H127"/>
      <c r="I127"/>
      <c r="J127" s="15"/>
    </row>
    <row r="128" spans="7:10" s="3" customFormat="1" x14ac:dyDescent="0.2">
      <c r="G128"/>
      <c r="H128"/>
      <c r="I128"/>
      <c r="J128" s="15"/>
    </row>
    <row r="129" spans="7:10" s="3" customFormat="1" x14ac:dyDescent="0.2">
      <c r="G129"/>
      <c r="H129"/>
      <c r="I129"/>
      <c r="J129" s="15"/>
    </row>
  </sheetData>
  <mergeCells count="2">
    <mergeCell ref="C39:D39"/>
    <mergeCell ref="C38:D38"/>
  </mergeCells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Example 2015&amp;R&amp;G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Scroll Bar 4">
              <controlPr defaultSize="0" autoPict="0">
                <anchor moveWithCells="1">
                  <from>
                    <xdr:col>6</xdr:col>
                    <xdr:colOff>295275</xdr:colOff>
                    <xdr:row>18</xdr:row>
                    <xdr:rowOff>9525</xdr:rowOff>
                  </from>
                  <to>
                    <xdr:col>6</xdr:col>
                    <xdr:colOff>1524000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Scroll Bar 5">
              <controlPr defaultSize="0" autoPict="0">
                <anchor moveWithCells="1">
                  <from>
                    <xdr:col>6</xdr:col>
                    <xdr:colOff>285750</xdr:colOff>
                    <xdr:row>19</xdr:row>
                    <xdr:rowOff>9525</xdr:rowOff>
                  </from>
                  <to>
                    <xdr:col>6</xdr:col>
                    <xdr:colOff>1514475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Scroll Bar 6">
              <controlPr defaultSize="0" autoPict="0">
                <anchor moveWithCells="1">
                  <from>
                    <xdr:col>6</xdr:col>
                    <xdr:colOff>304800</xdr:colOff>
                    <xdr:row>22</xdr:row>
                    <xdr:rowOff>19050</xdr:rowOff>
                  </from>
                  <to>
                    <xdr:col>6</xdr:col>
                    <xdr:colOff>1533525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Scroll Bar 7">
              <controlPr defaultSize="0" autoPict="0">
                <anchor moveWithCells="1">
                  <from>
                    <xdr:col>6</xdr:col>
                    <xdr:colOff>304800</xdr:colOff>
                    <xdr:row>16</xdr:row>
                    <xdr:rowOff>152400</xdr:rowOff>
                  </from>
                  <to>
                    <xdr:col>6</xdr:col>
                    <xdr:colOff>1533525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Scroll Bar 8">
              <controlPr defaultSize="0" autoPict="0">
                <anchor moveWithCells="1">
                  <from>
                    <xdr:col>6</xdr:col>
                    <xdr:colOff>295275</xdr:colOff>
                    <xdr:row>23</xdr:row>
                    <xdr:rowOff>9525</xdr:rowOff>
                  </from>
                  <to>
                    <xdr:col>6</xdr:col>
                    <xdr:colOff>1524000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Scroll Bar 11">
              <controlPr defaultSize="0" autoPict="0">
                <anchor moveWithCells="1">
                  <from>
                    <xdr:col>6</xdr:col>
                    <xdr:colOff>304800</xdr:colOff>
                    <xdr:row>15</xdr:row>
                    <xdr:rowOff>57150</xdr:rowOff>
                  </from>
                  <to>
                    <xdr:col>6</xdr:col>
                    <xdr:colOff>1533525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Scroll Bar 12">
              <controlPr defaultSize="0" autoPict="0">
                <anchor moveWithCells="1">
                  <from>
                    <xdr:col>6</xdr:col>
                    <xdr:colOff>304800</xdr:colOff>
                    <xdr:row>16</xdr:row>
                    <xdr:rowOff>19050</xdr:rowOff>
                  </from>
                  <to>
                    <xdr:col>6</xdr:col>
                    <xdr:colOff>1533525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Scroll Bar 13">
              <controlPr defaultSize="0" autoPict="0">
                <anchor moveWithCells="1">
                  <from>
                    <xdr:col>6</xdr:col>
                    <xdr:colOff>285750</xdr:colOff>
                    <xdr:row>20</xdr:row>
                    <xdr:rowOff>9525</xdr:rowOff>
                  </from>
                  <to>
                    <xdr:col>6</xdr:col>
                    <xdr:colOff>1514475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Scroll Bar 14">
              <controlPr defaultSize="0" autoPict="0">
                <anchor moveWithCells="1">
                  <from>
                    <xdr:col>6</xdr:col>
                    <xdr:colOff>285750</xdr:colOff>
                    <xdr:row>21</xdr:row>
                    <xdr:rowOff>9525</xdr:rowOff>
                  </from>
                  <to>
                    <xdr:col>6</xdr:col>
                    <xdr:colOff>1514475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Scroll Bar 15">
              <controlPr defaultSize="0" autoPict="0">
                <anchor moveWithCells="1">
                  <from>
                    <xdr:col>6</xdr:col>
                    <xdr:colOff>304800</xdr:colOff>
                    <xdr:row>23</xdr:row>
                    <xdr:rowOff>19050</xdr:rowOff>
                  </from>
                  <to>
                    <xdr:col>6</xdr:col>
                    <xdr:colOff>1533525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Scroll Bar 16">
              <controlPr defaultSize="0" autoPict="0">
                <anchor moveWithCells="1">
                  <from>
                    <xdr:col>6</xdr:col>
                    <xdr:colOff>295275</xdr:colOff>
                    <xdr:row>24</xdr:row>
                    <xdr:rowOff>9525</xdr:rowOff>
                  </from>
                  <to>
                    <xdr:col>6</xdr:col>
                    <xdr:colOff>1524000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30"/>
  <sheetViews>
    <sheetView showGridLines="0" topLeftCell="B1" zoomScaleNormal="100" workbookViewId="0">
      <selection activeCell="J13" sqref="J13:J14"/>
    </sheetView>
  </sheetViews>
  <sheetFormatPr defaultRowHeight="12.75" x14ac:dyDescent="0.2"/>
  <cols>
    <col min="1" max="1" width="21.85546875" style="2" customWidth="1"/>
    <col min="2" max="2" width="17.28515625" style="3" customWidth="1"/>
    <col min="3" max="3" width="17.28515625" customWidth="1"/>
    <col min="4" max="5" width="7.7109375" customWidth="1"/>
    <col min="6" max="6" width="2.28515625" customWidth="1"/>
    <col min="7" max="7" width="31.85546875" bestFit="1" customWidth="1"/>
    <col min="8" max="8" width="15.28515625" customWidth="1"/>
    <col min="9" max="9" width="10.85546875" customWidth="1"/>
    <col min="10" max="10" width="5.42578125" style="12" customWidth="1"/>
    <col min="11" max="11" width="10.140625" customWidth="1"/>
    <col min="12" max="12" width="6.5703125" customWidth="1"/>
    <col min="13" max="13" width="8" bestFit="1" customWidth="1"/>
  </cols>
  <sheetData>
    <row r="1" spans="1:28" s="8" customFormat="1" ht="30" customHeight="1" x14ac:dyDescent="0.25">
      <c r="A1" s="9" t="s">
        <v>21</v>
      </c>
      <c r="B1" s="44" t="s">
        <v>7</v>
      </c>
      <c r="C1" s="55" t="s">
        <v>24</v>
      </c>
      <c r="D1" s="69"/>
      <c r="E1" s="69"/>
      <c r="G1"/>
      <c r="H1" s="81" t="s">
        <v>57</v>
      </c>
      <c r="I1" s="82" t="s">
        <v>1</v>
      </c>
      <c r="J1" s="13" t="s">
        <v>91</v>
      </c>
    </row>
    <row r="2" spans="1:28" ht="16.5" customHeight="1" x14ac:dyDescent="0.2">
      <c r="A2" s="4"/>
      <c r="B2" s="44" t="s">
        <v>51</v>
      </c>
      <c r="C2" s="54" t="s">
        <v>51</v>
      </c>
      <c r="D2" s="75" t="s">
        <v>85</v>
      </c>
      <c r="E2" s="75" t="s">
        <v>71</v>
      </c>
      <c r="H2" s="26"/>
      <c r="I2" s="55"/>
      <c r="J2" s="14"/>
    </row>
    <row r="3" spans="1:28" ht="15" customHeight="1" x14ac:dyDescent="0.2">
      <c r="A3" s="34" t="s">
        <v>6</v>
      </c>
      <c r="B3" s="53">
        <v>1097</v>
      </c>
      <c r="C3" s="57">
        <f>ROUND(I3*I4/100,0)</f>
        <v>1097</v>
      </c>
      <c r="D3" s="116">
        <f t="shared" ref="D3:D9" si="0">C3-B3</f>
        <v>0</v>
      </c>
      <c r="E3" s="123">
        <f>D3/B3</f>
        <v>0</v>
      </c>
      <c r="G3" s="10" t="s">
        <v>17</v>
      </c>
      <c r="H3" s="83">
        <v>345</v>
      </c>
      <c r="I3" s="102">
        <v>345</v>
      </c>
      <c r="J3" s="142">
        <f>(I3-H3)/H3</f>
        <v>0</v>
      </c>
    </row>
    <row r="4" spans="1:28" ht="14.25" customHeight="1" x14ac:dyDescent="0.2">
      <c r="A4" s="5" t="s">
        <v>22</v>
      </c>
      <c r="B4" s="53">
        <v>307</v>
      </c>
      <c r="C4" s="57">
        <f>I8</f>
        <v>307</v>
      </c>
      <c r="D4" s="117">
        <f t="shared" si="0"/>
        <v>0</v>
      </c>
      <c r="E4" s="124">
        <f t="shared" ref="E4:E17" si="1">D4/B4</f>
        <v>0</v>
      </c>
      <c r="G4" s="10" t="s">
        <v>20</v>
      </c>
      <c r="H4" s="26">
        <v>318</v>
      </c>
      <c r="I4" s="102">
        <v>318</v>
      </c>
      <c r="J4" s="142">
        <f t="shared" ref="J4:J14" si="2">(I4-H4)/H4</f>
        <v>0</v>
      </c>
    </row>
    <row r="5" spans="1:28" ht="14.25" customHeight="1" x14ac:dyDescent="0.25">
      <c r="A5" s="7" t="s">
        <v>4</v>
      </c>
      <c r="B5" s="45">
        <v>813</v>
      </c>
      <c r="C5" s="58">
        <f>C3-C4+23</f>
        <v>813</v>
      </c>
      <c r="D5" s="116">
        <f t="shared" si="0"/>
        <v>0</v>
      </c>
      <c r="E5" s="123">
        <f t="shared" si="1"/>
        <v>0</v>
      </c>
      <c r="G5" s="10" t="s">
        <v>15</v>
      </c>
      <c r="H5" s="26">
        <v>225</v>
      </c>
      <c r="I5" s="102">
        <v>225</v>
      </c>
      <c r="J5" s="142">
        <f t="shared" si="2"/>
        <v>0</v>
      </c>
    </row>
    <row r="6" spans="1:28" ht="15" customHeight="1" x14ac:dyDescent="0.2">
      <c r="A6" s="46" t="s">
        <v>8</v>
      </c>
      <c r="B6" s="53">
        <v>233</v>
      </c>
      <c r="C6" s="59">
        <f>ROUND(I5*I6/1000,0)</f>
        <v>233</v>
      </c>
      <c r="D6" s="118">
        <f t="shared" si="0"/>
        <v>0</v>
      </c>
      <c r="E6" s="125">
        <f t="shared" si="1"/>
        <v>0</v>
      </c>
      <c r="G6" s="10" t="s">
        <v>77</v>
      </c>
      <c r="H6" s="26">
        <v>1037</v>
      </c>
      <c r="I6" s="102">
        <v>1037</v>
      </c>
      <c r="J6" s="142">
        <f t="shared" si="2"/>
        <v>0</v>
      </c>
    </row>
    <row r="7" spans="1:28" x14ac:dyDescent="0.2">
      <c r="A7" s="47" t="s">
        <v>9</v>
      </c>
      <c r="B7" s="71">
        <v>71</v>
      </c>
      <c r="C7" s="60">
        <f>ROUND(I7*0.26,0)+11</f>
        <v>71</v>
      </c>
      <c r="D7" s="118">
        <f t="shared" si="0"/>
        <v>0</v>
      </c>
      <c r="E7" s="125">
        <f t="shared" si="1"/>
        <v>0</v>
      </c>
      <c r="G7" s="10" t="s">
        <v>0</v>
      </c>
      <c r="H7" s="26">
        <v>230</v>
      </c>
      <c r="I7" s="102">
        <v>230</v>
      </c>
      <c r="J7" s="142">
        <f t="shared" si="2"/>
        <v>0</v>
      </c>
    </row>
    <row r="8" spans="1:28" x14ac:dyDescent="0.2">
      <c r="A8" s="47" t="s">
        <v>52</v>
      </c>
      <c r="B8" s="71">
        <v>35</v>
      </c>
      <c r="C8" s="60">
        <f>I9</f>
        <v>35</v>
      </c>
      <c r="D8" s="118">
        <f t="shared" si="0"/>
        <v>0</v>
      </c>
      <c r="E8" s="125">
        <f t="shared" si="1"/>
        <v>0</v>
      </c>
      <c r="G8" s="10" t="s">
        <v>23</v>
      </c>
      <c r="H8" s="32">
        <v>307</v>
      </c>
      <c r="I8" s="102">
        <v>307</v>
      </c>
      <c r="J8" s="142">
        <f t="shared" si="2"/>
        <v>0</v>
      </c>
    </row>
    <row r="9" spans="1:28" x14ac:dyDescent="0.2">
      <c r="A9" s="47" t="s">
        <v>44</v>
      </c>
      <c r="B9" s="76">
        <v>51</v>
      </c>
      <c r="C9" s="60">
        <f>I10</f>
        <v>51</v>
      </c>
      <c r="D9" s="118">
        <f t="shared" si="0"/>
        <v>0</v>
      </c>
      <c r="E9" s="125">
        <f t="shared" si="1"/>
        <v>0</v>
      </c>
      <c r="G9" s="10" t="s">
        <v>52</v>
      </c>
      <c r="H9" s="32">
        <v>35</v>
      </c>
      <c r="I9" s="102">
        <v>35</v>
      </c>
      <c r="J9" s="142">
        <f t="shared" si="2"/>
        <v>0</v>
      </c>
    </row>
    <row r="10" spans="1:28" s="1" customFormat="1" x14ac:dyDescent="0.2">
      <c r="A10" s="7" t="s">
        <v>3</v>
      </c>
      <c r="B10" s="48">
        <v>390</v>
      </c>
      <c r="C10" s="61">
        <f>SUM(C6:C9)</f>
        <v>390</v>
      </c>
      <c r="D10" s="116">
        <f>C10-B10</f>
        <v>0</v>
      </c>
      <c r="E10" s="123">
        <f t="shared" si="1"/>
        <v>0</v>
      </c>
      <c r="F10"/>
      <c r="G10" s="10" t="s">
        <v>44</v>
      </c>
      <c r="H10" s="32">
        <v>51</v>
      </c>
      <c r="I10" s="102">
        <v>51</v>
      </c>
      <c r="J10" s="142"/>
      <c r="AA10"/>
      <c r="AB10"/>
    </row>
    <row r="11" spans="1:28" ht="15" x14ac:dyDescent="0.25">
      <c r="A11" s="7" t="s">
        <v>11</v>
      </c>
      <c r="B11" s="45">
        <v>423</v>
      </c>
      <c r="C11" s="58">
        <f>C5-C10</f>
        <v>423</v>
      </c>
      <c r="D11" s="119">
        <f>C11-B11</f>
        <v>0</v>
      </c>
      <c r="E11" s="126">
        <f t="shared" si="1"/>
        <v>0</v>
      </c>
      <c r="I11" s="130"/>
      <c r="J11" s="142"/>
    </row>
    <row r="12" spans="1:28" x14ac:dyDescent="0.2">
      <c r="A12" s="50" t="s">
        <v>61</v>
      </c>
      <c r="B12" s="53">
        <v>30</v>
      </c>
      <c r="C12" s="73">
        <f>I12</f>
        <v>30</v>
      </c>
      <c r="D12" s="120">
        <f>C12-B12</f>
        <v>0</v>
      </c>
      <c r="E12" s="127">
        <f t="shared" si="1"/>
        <v>0</v>
      </c>
      <c r="G12" s="87" t="s">
        <v>61</v>
      </c>
      <c r="H12" s="32">
        <v>30</v>
      </c>
      <c r="I12" s="131">
        <v>30</v>
      </c>
      <c r="J12" s="142">
        <f t="shared" si="2"/>
        <v>0</v>
      </c>
    </row>
    <row r="13" spans="1:28" x14ac:dyDescent="0.2">
      <c r="A13" s="51" t="s">
        <v>72</v>
      </c>
      <c r="B13" s="71">
        <v>8</v>
      </c>
      <c r="C13" s="74">
        <f>I13</f>
        <v>8</v>
      </c>
      <c r="D13" s="120">
        <f>C13-B13</f>
        <v>0</v>
      </c>
      <c r="E13" s="127">
        <f t="shared" si="1"/>
        <v>0</v>
      </c>
      <c r="G13" s="87" t="s">
        <v>72</v>
      </c>
      <c r="H13" s="32">
        <v>8</v>
      </c>
      <c r="I13" s="131">
        <v>8</v>
      </c>
      <c r="J13" s="142">
        <f t="shared" si="2"/>
        <v>0</v>
      </c>
    </row>
    <row r="14" spans="1:28" s="12" customFormat="1" x14ac:dyDescent="0.2">
      <c r="A14" s="51" t="s">
        <v>13</v>
      </c>
      <c r="B14" s="71">
        <v>319</v>
      </c>
      <c r="C14" s="74">
        <f>I14</f>
        <v>319</v>
      </c>
      <c r="D14" s="118">
        <f>C14-B14</f>
        <v>0</v>
      </c>
      <c r="E14" s="125">
        <f t="shared" si="1"/>
        <v>0</v>
      </c>
      <c r="G14" s="10" t="s">
        <v>19</v>
      </c>
      <c r="H14" s="32">
        <v>319</v>
      </c>
      <c r="I14" s="131">
        <v>319</v>
      </c>
      <c r="J14" s="142">
        <f t="shared" si="2"/>
        <v>0</v>
      </c>
    </row>
    <row r="15" spans="1:28" s="12" customFormat="1" x14ac:dyDescent="0.2">
      <c r="A15" s="52"/>
      <c r="B15" s="72"/>
      <c r="C15" s="74"/>
      <c r="D15" s="121"/>
      <c r="E15" s="128"/>
      <c r="G15"/>
      <c r="H15" s="1"/>
      <c r="I15" s="1"/>
    </row>
    <row r="16" spans="1:28" s="1" customFormat="1" x14ac:dyDescent="0.2">
      <c r="A16" s="7" t="s">
        <v>2</v>
      </c>
      <c r="B16" s="48">
        <v>357</v>
      </c>
      <c r="C16" s="61">
        <f>C14+C13+C12</f>
        <v>357</v>
      </c>
      <c r="D16" s="117">
        <f>C16-B16</f>
        <v>0</v>
      </c>
      <c r="E16" s="124">
        <f t="shared" si="1"/>
        <v>0</v>
      </c>
      <c r="G16"/>
      <c r="H16"/>
      <c r="I16"/>
      <c r="J16" s="17"/>
    </row>
    <row r="17" spans="1:10" ht="18" x14ac:dyDescent="0.25">
      <c r="A17" s="24" t="s">
        <v>10</v>
      </c>
      <c r="B17" s="43">
        <v>66</v>
      </c>
      <c r="C17" s="63">
        <f>C5-C10-C16</f>
        <v>66</v>
      </c>
      <c r="D17" s="122">
        <f>C17-B17</f>
        <v>0</v>
      </c>
      <c r="E17" s="129">
        <f t="shared" si="1"/>
        <v>0</v>
      </c>
      <c r="G17" s="3"/>
      <c r="H17" s="37" t="s">
        <v>17</v>
      </c>
      <c r="I17" s="3"/>
    </row>
    <row r="18" spans="1:10" s="3" customFormat="1" x14ac:dyDescent="0.2">
      <c r="H18" s="37" t="s">
        <v>25</v>
      </c>
      <c r="J18" s="15"/>
    </row>
    <row r="19" spans="1:10" s="3" customFormat="1" x14ac:dyDescent="0.2">
      <c r="H19" s="35" t="s">
        <v>26</v>
      </c>
      <c r="J19" s="15"/>
    </row>
    <row r="20" spans="1:10" s="3" customFormat="1" x14ac:dyDescent="0.2">
      <c r="C20" s="22"/>
      <c r="H20" s="35" t="s">
        <v>76</v>
      </c>
      <c r="J20" s="15"/>
    </row>
    <row r="21" spans="1:10" s="3" customFormat="1" x14ac:dyDescent="0.2">
      <c r="A21" s="28" t="s">
        <v>16</v>
      </c>
      <c r="B21" s="28"/>
      <c r="H21" s="35" t="s">
        <v>53</v>
      </c>
    </row>
    <row r="22" spans="1:10" s="3" customFormat="1" x14ac:dyDescent="0.2">
      <c r="A22" s="3" t="s">
        <v>18</v>
      </c>
      <c r="H22" s="37" t="s">
        <v>54</v>
      </c>
      <c r="J22" s="15"/>
    </row>
    <row r="23" spans="1:10" s="3" customFormat="1" x14ac:dyDescent="0.2">
      <c r="A23" s="21" t="s">
        <v>73</v>
      </c>
      <c r="H23" s="37" t="s">
        <v>55</v>
      </c>
      <c r="J23" s="15"/>
    </row>
    <row r="24" spans="1:10" s="3" customFormat="1" x14ac:dyDescent="0.2">
      <c r="A24" s="21" t="s">
        <v>74</v>
      </c>
      <c r="H24" s="37" t="s">
        <v>56</v>
      </c>
      <c r="J24" s="15"/>
    </row>
    <row r="25" spans="1:10" s="3" customFormat="1" x14ac:dyDescent="0.2">
      <c r="A25" s="29" t="s">
        <v>75</v>
      </c>
      <c r="H25" s="35" t="s">
        <v>62</v>
      </c>
      <c r="J25" s="15"/>
    </row>
    <row r="26" spans="1:10" s="3" customFormat="1" x14ac:dyDescent="0.2">
      <c r="B26" s="21"/>
      <c r="H26" s="35" t="s">
        <v>67</v>
      </c>
      <c r="J26" s="15"/>
    </row>
    <row r="27" spans="1:10" s="3" customFormat="1" x14ac:dyDescent="0.2">
      <c r="B27" s="29"/>
      <c r="H27" s="85" t="s">
        <v>30</v>
      </c>
      <c r="J27" s="15"/>
    </row>
    <row r="28" spans="1:10" s="3" customFormat="1" x14ac:dyDescent="0.2">
      <c r="J28" s="15"/>
    </row>
    <row r="29" spans="1:10" s="3" customFormat="1" x14ac:dyDescent="0.2">
      <c r="H29" s="33"/>
      <c r="J29" s="15"/>
    </row>
    <row r="30" spans="1:10" s="3" customFormat="1" x14ac:dyDescent="0.2">
      <c r="J30" s="15"/>
    </row>
    <row r="31" spans="1:10" s="3" customFormat="1" x14ac:dyDescent="0.2">
      <c r="H31" s="33"/>
      <c r="J31" s="15"/>
    </row>
    <row r="32" spans="1:10" s="3" customFormat="1" x14ac:dyDescent="0.2">
      <c r="J32" s="15"/>
    </row>
    <row r="33" spans="3:10" s="3" customFormat="1" x14ac:dyDescent="0.2">
      <c r="J33" s="15"/>
    </row>
    <row r="34" spans="3:10" s="3" customFormat="1" x14ac:dyDescent="0.2">
      <c r="J34" s="15"/>
    </row>
    <row r="35" spans="3:10" s="3" customFormat="1" x14ac:dyDescent="0.2">
      <c r="J35" s="15"/>
    </row>
    <row r="36" spans="3:10" s="3" customFormat="1" x14ac:dyDescent="0.2">
      <c r="J36" s="15"/>
    </row>
    <row r="37" spans="3:10" s="3" customFormat="1" x14ac:dyDescent="0.2">
      <c r="J37" s="15"/>
    </row>
    <row r="38" spans="3:10" s="3" customFormat="1" x14ac:dyDescent="0.2">
      <c r="J38" s="15"/>
    </row>
    <row r="39" spans="3:10" s="3" customFormat="1" x14ac:dyDescent="0.2">
      <c r="C39" s="145"/>
      <c r="D39" s="145"/>
      <c r="E39" s="85"/>
      <c r="J39" s="15"/>
    </row>
    <row r="40" spans="3:10" s="3" customFormat="1" x14ac:dyDescent="0.2">
      <c r="C40" s="146"/>
      <c r="D40" s="146"/>
      <c r="E40" s="84"/>
      <c r="J40" s="15"/>
    </row>
    <row r="41" spans="3:10" s="3" customFormat="1" x14ac:dyDescent="0.2">
      <c r="J41" s="15"/>
    </row>
    <row r="42" spans="3:10" s="3" customFormat="1" x14ac:dyDescent="0.2">
      <c r="J42" s="15"/>
    </row>
    <row r="43" spans="3:10" s="3" customFormat="1" x14ac:dyDescent="0.2">
      <c r="J43" s="15"/>
    </row>
    <row r="44" spans="3:10" s="3" customFormat="1" x14ac:dyDescent="0.2">
      <c r="J44" s="15"/>
    </row>
    <row r="45" spans="3:10" s="3" customFormat="1" x14ac:dyDescent="0.2">
      <c r="J45" s="15"/>
    </row>
    <row r="46" spans="3:10" s="3" customFormat="1" x14ac:dyDescent="0.2">
      <c r="J46" s="15"/>
    </row>
    <row r="47" spans="3:10" s="3" customFormat="1" x14ac:dyDescent="0.2">
      <c r="J47" s="15"/>
    </row>
    <row r="48" spans="3:10" s="3" customFormat="1" x14ac:dyDescent="0.2">
      <c r="J48" s="15"/>
    </row>
    <row r="49" spans="10:10" s="3" customFormat="1" x14ac:dyDescent="0.2">
      <c r="J49" s="15"/>
    </row>
    <row r="50" spans="10:10" s="3" customFormat="1" x14ac:dyDescent="0.2">
      <c r="J50" s="15"/>
    </row>
    <row r="51" spans="10:10" s="3" customFormat="1" x14ac:dyDescent="0.2">
      <c r="J51" s="15"/>
    </row>
    <row r="52" spans="10:10" s="3" customFormat="1" x14ac:dyDescent="0.2">
      <c r="J52" s="15"/>
    </row>
    <row r="53" spans="10:10" s="3" customFormat="1" x14ac:dyDescent="0.2">
      <c r="J53" s="15"/>
    </row>
    <row r="54" spans="10:10" s="3" customFormat="1" x14ac:dyDescent="0.2">
      <c r="J54" s="15"/>
    </row>
    <row r="55" spans="10:10" s="3" customFormat="1" x14ac:dyDescent="0.2">
      <c r="J55" s="15"/>
    </row>
    <row r="56" spans="10:10" s="3" customFormat="1" x14ac:dyDescent="0.2">
      <c r="J56" s="15"/>
    </row>
    <row r="57" spans="10:10" s="3" customFormat="1" x14ac:dyDescent="0.2">
      <c r="J57" s="15"/>
    </row>
    <row r="58" spans="10:10" s="3" customFormat="1" x14ac:dyDescent="0.2">
      <c r="J58" s="15"/>
    </row>
    <row r="59" spans="10:10" s="3" customFormat="1" x14ac:dyDescent="0.2">
      <c r="J59" s="15"/>
    </row>
    <row r="60" spans="10:10" s="3" customFormat="1" x14ac:dyDescent="0.2">
      <c r="J60" s="15"/>
    </row>
    <row r="61" spans="10:10" s="3" customFormat="1" x14ac:dyDescent="0.2">
      <c r="J61" s="15"/>
    </row>
    <row r="62" spans="10:10" s="3" customFormat="1" x14ac:dyDescent="0.2">
      <c r="J62" s="15"/>
    </row>
    <row r="63" spans="10:10" s="3" customFormat="1" x14ac:dyDescent="0.2">
      <c r="J63" s="15"/>
    </row>
    <row r="64" spans="10:10" s="3" customFormat="1" x14ac:dyDescent="0.2">
      <c r="J64" s="15"/>
    </row>
    <row r="65" spans="10:10" s="3" customFormat="1" x14ac:dyDescent="0.2">
      <c r="J65" s="15"/>
    </row>
    <row r="66" spans="10:10" s="3" customFormat="1" x14ac:dyDescent="0.2">
      <c r="J66" s="15"/>
    </row>
    <row r="67" spans="10:10" s="3" customFormat="1" x14ac:dyDescent="0.2">
      <c r="J67" s="15"/>
    </row>
    <row r="68" spans="10:10" s="3" customFormat="1" x14ac:dyDescent="0.2">
      <c r="J68" s="15"/>
    </row>
    <row r="69" spans="10:10" s="3" customFormat="1" x14ac:dyDescent="0.2">
      <c r="J69" s="15"/>
    </row>
    <row r="70" spans="10:10" s="3" customFormat="1" x14ac:dyDescent="0.2">
      <c r="J70" s="15"/>
    </row>
    <row r="71" spans="10:10" s="3" customFormat="1" x14ac:dyDescent="0.2">
      <c r="J71" s="15"/>
    </row>
    <row r="72" spans="10:10" s="3" customFormat="1" x14ac:dyDescent="0.2">
      <c r="J72" s="15"/>
    </row>
    <row r="73" spans="10:10" s="3" customFormat="1" x14ac:dyDescent="0.2">
      <c r="J73" s="15"/>
    </row>
    <row r="74" spans="10:10" s="3" customFormat="1" x14ac:dyDescent="0.2">
      <c r="J74" s="15"/>
    </row>
    <row r="75" spans="10:10" s="3" customFormat="1" x14ac:dyDescent="0.2">
      <c r="J75" s="15"/>
    </row>
    <row r="76" spans="10:10" s="3" customFormat="1" x14ac:dyDescent="0.2">
      <c r="J76" s="15"/>
    </row>
    <row r="77" spans="10:10" s="3" customFormat="1" x14ac:dyDescent="0.2">
      <c r="J77" s="15"/>
    </row>
    <row r="78" spans="10:10" s="3" customFormat="1" x14ac:dyDescent="0.2">
      <c r="J78" s="15"/>
    </row>
    <row r="79" spans="10:10" s="3" customFormat="1" x14ac:dyDescent="0.2">
      <c r="J79" s="15"/>
    </row>
    <row r="80" spans="10:10" s="3" customFormat="1" x14ac:dyDescent="0.2">
      <c r="J80" s="15"/>
    </row>
    <row r="81" spans="10:10" s="3" customFormat="1" x14ac:dyDescent="0.2">
      <c r="J81" s="15"/>
    </row>
    <row r="82" spans="10:10" s="3" customFormat="1" x14ac:dyDescent="0.2">
      <c r="J82" s="15"/>
    </row>
    <row r="83" spans="10:10" s="3" customFormat="1" x14ac:dyDescent="0.2">
      <c r="J83" s="15"/>
    </row>
    <row r="84" spans="10:10" s="3" customFormat="1" x14ac:dyDescent="0.2">
      <c r="J84" s="15"/>
    </row>
    <row r="85" spans="10:10" s="3" customFormat="1" x14ac:dyDescent="0.2">
      <c r="J85" s="15"/>
    </row>
    <row r="86" spans="10:10" s="3" customFormat="1" x14ac:dyDescent="0.2">
      <c r="J86" s="15"/>
    </row>
    <row r="87" spans="10:10" s="3" customFormat="1" x14ac:dyDescent="0.2">
      <c r="J87" s="15"/>
    </row>
    <row r="88" spans="10:10" s="3" customFormat="1" x14ac:dyDescent="0.2">
      <c r="J88" s="15"/>
    </row>
    <row r="89" spans="10:10" s="3" customFormat="1" x14ac:dyDescent="0.2">
      <c r="J89" s="15"/>
    </row>
    <row r="90" spans="10:10" s="3" customFormat="1" x14ac:dyDescent="0.2">
      <c r="J90" s="15"/>
    </row>
    <row r="91" spans="10:10" s="3" customFormat="1" x14ac:dyDescent="0.2">
      <c r="J91" s="15"/>
    </row>
    <row r="92" spans="10:10" s="3" customFormat="1" x14ac:dyDescent="0.2">
      <c r="J92" s="15"/>
    </row>
    <row r="93" spans="10:10" s="3" customFormat="1" x14ac:dyDescent="0.2">
      <c r="J93" s="15"/>
    </row>
    <row r="94" spans="10:10" s="3" customFormat="1" x14ac:dyDescent="0.2">
      <c r="J94" s="15"/>
    </row>
    <row r="95" spans="10:10" s="3" customFormat="1" x14ac:dyDescent="0.2">
      <c r="J95" s="15"/>
    </row>
    <row r="96" spans="10:10" s="3" customFormat="1" x14ac:dyDescent="0.2">
      <c r="J96" s="15"/>
    </row>
    <row r="97" spans="10:10" s="3" customFormat="1" x14ac:dyDescent="0.2">
      <c r="J97" s="15"/>
    </row>
    <row r="98" spans="10:10" s="3" customFormat="1" x14ac:dyDescent="0.2">
      <c r="J98" s="15"/>
    </row>
    <row r="99" spans="10:10" s="3" customFormat="1" x14ac:dyDescent="0.2">
      <c r="J99" s="15"/>
    </row>
    <row r="100" spans="10:10" s="3" customFormat="1" x14ac:dyDescent="0.2">
      <c r="J100" s="15"/>
    </row>
    <row r="101" spans="10:10" s="3" customFormat="1" x14ac:dyDescent="0.2">
      <c r="J101" s="15"/>
    </row>
    <row r="102" spans="10:10" s="3" customFormat="1" x14ac:dyDescent="0.2">
      <c r="J102" s="15"/>
    </row>
    <row r="103" spans="10:10" s="3" customFormat="1" x14ac:dyDescent="0.2">
      <c r="J103" s="15"/>
    </row>
    <row r="104" spans="10:10" s="3" customFormat="1" x14ac:dyDescent="0.2">
      <c r="J104" s="15"/>
    </row>
    <row r="105" spans="10:10" s="3" customFormat="1" x14ac:dyDescent="0.2">
      <c r="J105" s="15"/>
    </row>
    <row r="106" spans="10:10" s="3" customFormat="1" x14ac:dyDescent="0.2">
      <c r="J106" s="15"/>
    </row>
    <row r="107" spans="10:10" s="3" customFormat="1" x14ac:dyDescent="0.2">
      <c r="J107" s="15"/>
    </row>
    <row r="108" spans="10:10" s="3" customFormat="1" x14ac:dyDescent="0.2">
      <c r="J108" s="15"/>
    </row>
    <row r="109" spans="10:10" s="3" customFormat="1" x14ac:dyDescent="0.2">
      <c r="J109" s="15"/>
    </row>
    <row r="110" spans="10:10" s="3" customFormat="1" x14ac:dyDescent="0.2">
      <c r="J110" s="15"/>
    </row>
    <row r="111" spans="10:10" s="3" customFormat="1" x14ac:dyDescent="0.2">
      <c r="J111" s="15"/>
    </row>
    <row r="112" spans="10:10" s="3" customFormat="1" x14ac:dyDescent="0.2">
      <c r="J112" s="15"/>
    </row>
    <row r="113" spans="10:10" s="3" customFormat="1" x14ac:dyDescent="0.2">
      <c r="J113" s="15"/>
    </row>
    <row r="114" spans="10:10" s="3" customFormat="1" x14ac:dyDescent="0.2">
      <c r="J114" s="15"/>
    </row>
    <row r="115" spans="10:10" s="3" customFormat="1" x14ac:dyDescent="0.2">
      <c r="J115" s="15"/>
    </row>
    <row r="116" spans="10:10" s="3" customFormat="1" x14ac:dyDescent="0.2">
      <c r="J116" s="15"/>
    </row>
    <row r="117" spans="10:10" s="3" customFormat="1" x14ac:dyDescent="0.2">
      <c r="J117" s="15"/>
    </row>
    <row r="118" spans="10:10" s="3" customFormat="1" x14ac:dyDescent="0.2">
      <c r="J118" s="15"/>
    </row>
    <row r="119" spans="10:10" s="3" customFormat="1" x14ac:dyDescent="0.2">
      <c r="J119" s="15"/>
    </row>
    <row r="120" spans="10:10" s="3" customFormat="1" x14ac:dyDescent="0.2">
      <c r="J120" s="15"/>
    </row>
    <row r="121" spans="10:10" s="3" customFormat="1" x14ac:dyDescent="0.2">
      <c r="J121" s="15"/>
    </row>
    <row r="122" spans="10:10" s="3" customFormat="1" x14ac:dyDescent="0.2">
      <c r="J122" s="15"/>
    </row>
    <row r="123" spans="10:10" s="3" customFormat="1" x14ac:dyDescent="0.2">
      <c r="J123" s="15"/>
    </row>
    <row r="124" spans="10:10" s="3" customFormat="1" x14ac:dyDescent="0.2">
      <c r="J124" s="15"/>
    </row>
    <row r="125" spans="10:10" s="3" customFormat="1" x14ac:dyDescent="0.2">
      <c r="J125" s="15"/>
    </row>
    <row r="126" spans="10:10" s="3" customFormat="1" x14ac:dyDescent="0.2">
      <c r="J126" s="15"/>
    </row>
    <row r="127" spans="10:10" s="3" customFormat="1" x14ac:dyDescent="0.2">
      <c r="J127" s="15"/>
    </row>
    <row r="128" spans="10:10" s="3" customFormat="1" x14ac:dyDescent="0.2">
      <c r="J128" s="15"/>
    </row>
    <row r="129" spans="7:10" s="3" customFormat="1" x14ac:dyDescent="0.2">
      <c r="J129" s="15"/>
    </row>
    <row r="130" spans="7:10" s="3" customFormat="1" x14ac:dyDescent="0.2">
      <c r="G130"/>
      <c r="H130"/>
      <c r="I130"/>
      <c r="J130" s="15"/>
    </row>
  </sheetData>
  <mergeCells count="2">
    <mergeCell ref="C39:D39"/>
    <mergeCell ref="C40:D40"/>
  </mergeCells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Example 2015&amp;R&amp;G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Scroll Bar 1">
              <controlPr defaultSize="0" autoPict="0">
                <anchor moveWithCells="1">
                  <from>
                    <xdr:col>6</xdr:col>
                    <xdr:colOff>685800</xdr:colOff>
                    <xdr:row>18</xdr:row>
                    <xdr:rowOff>152400</xdr:rowOff>
                  </from>
                  <to>
                    <xdr:col>6</xdr:col>
                    <xdr:colOff>1914525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Scroll Bar 2">
              <controlPr defaultSize="0" autoPict="0">
                <anchor moveWithCells="1">
                  <from>
                    <xdr:col>6</xdr:col>
                    <xdr:colOff>676275</xdr:colOff>
                    <xdr:row>20</xdr:row>
                    <xdr:rowOff>9525</xdr:rowOff>
                  </from>
                  <to>
                    <xdr:col>6</xdr:col>
                    <xdr:colOff>1905000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Scroll Bar 3">
              <controlPr defaultSize="0" autoPict="0">
                <anchor moveWithCells="1">
                  <from>
                    <xdr:col>6</xdr:col>
                    <xdr:colOff>657225</xdr:colOff>
                    <xdr:row>23</xdr:row>
                    <xdr:rowOff>152400</xdr:rowOff>
                  </from>
                  <to>
                    <xdr:col>6</xdr:col>
                    <xdr:colOff>1885950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Scroll Bar 4">
              <controlPr defaultSize="0" autoPict="0">
                <anchor moveWithCells="1">
                  <from>
                    <xdr:col>6</xdr:col>
                    <xdr:colOff>685800</xdr:colOff>
                    <xdr:row>17</xdr:row>
                    <xdr:rowOff>142875</xdr:rowOff>
                  </from>
                  <to>
                    <xdr:col>6</xdr:col>
                    <xdr:colOff>1914525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Scroll Bar 5">
              <controlPr defaultSize="0" autoPict="0">
                <anchor moveWithCells="1">
                  <from>
                    <xdr:col>6</xdr:col>
                    <xdr:colOff>666750</xdr:colOff>
                    <xdr:row>24</xdr:row>
                    <xdr:rowOff>161925</xdr:rowOff>
                  </from>
                  <to>
                    <xdr:col>6</xdr:col>
                    <xdr:colOff>1895475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Scroll Bar 8">
              <controlPr defaultSize="0" autoPict="0">
                <anchor moveWithCells="1">
                  <from>
                    <xdr:col>6</xdr:col>
                    <xdr:colOff>676275</xdr:colOff>
                    <xdr:row>21</xdr:row>
                    <xdr:rowOff>0</xdr:rowOff>
                  </from>
                  <to>
                    <xdr:col>6</xdr:col>
                    <xdr:colOff>1905000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Scroll Bar 10">
              <controlPr defaultSize="0" autoPict="0">
                <anchor moveWithCells="1">
                  <from>
                    <xdr:col>6</xdr:col>
                    <xdr:colOff>695325</xdr:colOff>
                    <xdr:row>16</xdr:row>
                    <xdr:rowOff>19050</xdr:rowOff>
                  </from>
                  <to>
                    <xdr:col>6</xdr:col>
                    <xdr:colOff>1924050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Scroll Bar 12">
              <controlPr defaultSize="0" autoPict="0">
                <anchor moveWithCells="1">
                  <from>
                    <xdr:col>6</xdr:col>
                    <xdr:colOff>685800</xdr:colOff>
                    <xdr:row>16</xdr:row>
                    <xdr:rowOff>161925</xdr:rowOff>
                  </from>
                  <to>
                    <xdr:col>6</xdr:col>
                    <xdr:colOff>1914525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Scroll Bar 13">
              <controlPr defaultSize="0" autoPict="0">
                <anchor moveWithCells="1">
                  <from>
                    <xdr:col>6</xdr:col>
                    <xdr:colOff>685800</xdr:colOff>
                    <xdr:row>22</xdr:row>
                    <xdr:rowOff>9525</xdr:rowOff>
                  </from>
                  <to>
                    <xdr:col>6</xdr:col>
                    <xdr:colOff>1914525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Scroll Bar 14">
              <controlPr defaultSize="0" autoPict="0">
                <anchor moveWithCells="1">
                  <from>
                    <xdr:col>6</xdr:col>
                    <xdr:colOff>666750</xdr:colOff>
                    <xdr:row>22</xdr:row>
                    <xdr:rowOff>152400</xdr:rowOff>
                  </from>
                  <to>
                    <xdr:col>6</xdr:col>
                    <xdr:colOff>1895475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Scroll Bar 16">
              <controlPr defaultSize="0" autoPict="0">
                <anchor moveWithCells="1">
                  <from>
                    <xdr:col>6</xdr:col>
                    <xdr:colOff>666750</xdr:colOff>
                    <xdr:row>25</xdr:row>
                    <xdr:rowOff>161925</xdr:rowOff>
                  </from>
                  <to>
                    <xdr:col>6</xdr:col>
                    <xdr:colOff>1895475</xdr:colOff>
                    <xdr:row>26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28"/>
  <sheetViews>
    <sheetView showGridLines="0" zoomScaleNormal="100" workbookViewId="0">
      <selection activeCell="J6" sqref="J6"/>
    </sheetView>
  </sheetViews>
  <sheetFormatPr defaultRowHeight="12.75" x14ac:dyDescent="0.2"/>
  <cols>
    <col min="1" max="1" width="21.85546875" style="2" customWidth="1"/>
    <col min="2" max="2" width="13" style="3" customWidth="1"/>
    <col min="3" max="3" width="10.85546875" customWidth="1"/>
    <col min="4" max="5" width="10.28515625" bestFit="1" customWidth="1"/>
    <col min="6" max="6" width="2.28515625" customWidth="1"/>
    <col min="7" max="7" width="27.28515625" customWidth="1"/>
    <col min="8" max="8" width="14.28515625" customWidth="1"/>
    <col min="9" max="9" width="10.85546875" customWidth="1"/>
    <col min="10" max="10" width="7" style="12" bestFit="1" customWidth="1"/>
    <col min="11" max="11" width="10.140625" customWidth="1"/>
    <col min="12" max="12" width="6.5703125" customWidth="1"/>
    <col min="13" max="13" width="8" bestFit="1" customWidth="1"/>
  </cols>
  <sheetData>
    <row r="1" spans="1:28" s="8" customFormat="1" ht="23.25" customHeight="1" x14ac:dyDescent="0.25">
      <c r="A1" s="9" t="s">
        <v>31</v>
      </c>
      <c r="B1" s="27" t="s">
        <v>7</v>
      </c>
      <c r="C1" s="56" t="s">
        <v>1</v>
      </c>
      <c r="D1" s="69"/>
      <c r="E1" s="69"/>
      <c r="G1"/>
      <c r="H1" s="25" t="s">
        <v>57</v>
      </c>
      <c r="I1" s="56" t="s">
        <v>1</v>
      </c>
      <c r="J1" s="13" t="s">
        <v>91</v>
      </c>
    </row>
    <row r="2" spans="1:28" ht="16.5" customHeight="1" x14ac:dyDescent="0.2">
      <c r="A2" s="4"/>
      <c r="B2" s="23" t="s">
        <v>42</v>
      </c>
      <c r="C2" s="54" t="s">
        <v>42</v>
      </c>
      <c r="D2" s="75" t="s">
        <v>85</v>
      </c>
      <c r="E2" s="75" t="s">
        <v>68</v>
      </c>
      <c r="H2" s="26"/>
      <c r="I2" s="54"/>
      <c r="J2" s="14"/>
    </row>
    <row r="3" spans="1:28" ht="14.25" customHeight="1" x14ac:dyDescent="0.2">
      <c r="A3" s="5" t="s">
        <v>6</v>
      </c>
      <c r="B3" s="39">
        <v>147</v>
      </c>
      <c r="C3" s="57">
        <f>((I3*I4)/100)*1.58</f>
        <v>146.98740000000001</v>
      </c>
      <c r="D3" s="117">
        <f t="shared" ref="D3:D12" si="0">C3-B3</f>
        <v>-1.2599999999991951E-2</v>
      </c>
      <c r="E3" s="117">
        <f>D3/B3</f>
        <v>-8.571428571423096E-5</v>
      </c>
      <c r="G3" s="10" t="s">
        <v>17</v>
      </c>
      <c r="H3" s="26">
        <v>443</v>
      </c>
      <c r="I3" s="102">
        <v>443</v>
      </c>
      <c r="J3" s="142">
        <f>(I3-H3)/H3</f>
        <v>0</v>
      </c>
    </row>
    <row r="4" spans="1:28" ht="14.25" customHeight="1" x14ac:dyDescent="0.2">
      <c r="A4" s="77" t="s">
        <v>4</v>
      </c>
      <c r="B4" s="41">
        <v>131</v>
      </c>
      <c r="C4" s="61">
        <f>C3-16</f>
        <v>130.98740000000001</v>
      </c>
      <c r="D4" s="116">
        <f t="shared" si="0"/>
        <v>-1.2599999999991951E-2</v>
      </c>
      <c r="E4" s="116">
        <f t="shared" ref="E4:E15" si="1">D4/B4</f>
        <v>-9.6183206106808782E-5</v>
      </c>
      <c r="G4" s="10" t="s">
        <v>35</v>
      </c>
      <c r="H4" s="26">
        <v>21</v>
      </c>
      <c r="I4" s="102">
        <v>21</v>
      </c>
      <c r="J4" s="142">
        <f t="shared" ref="J4:J12" si="2">(I4-H4)/H4</f>
        <v>0</v>
      </c>
    </row>
    <row r="5" spans="1:28" ht="15" customHeight="1" x14ac:dyDescent="0.2">
      <c r="A5" s="5" t="s">
        <v>8</v>
      </c>
      <c r="B5" s="39">
        <v>17</v>
      </c>
      <c r="C5" s="57">
        <f>ROUND(I5*I6/1000,0)</f>
        <v>17</v>
      </c>
      <c r="D5" s="118">
        <f t="shared" si="0"/>
        <v>0</v>
      </c>
      <c r="E5" s="118">
        <f t="shared" si="1"/>
        <v>0</v>
      </c>
      <c r="G5" s="10" t="s">
        <v>15</v>
      </c>
      <c r="H5" s="26">
        <v>250</v>
      </c>
      <c r="I5" s="102">
        <v>250</v>
      </c>
      <c r="J5" s="142">
        <f t="shared" si="2"/>
        <v>0</v>
      </c>
    </row>
    <row r="6" spans="1:28" x14ac:dyDescent="0.2">
      <c r="A6" s="6" t="s">
        <v>9</v>
      </c>
      <c r="B6" s="40">
        <v>15</v>
      </c>
      <c r="C6" s="70">
        <f>ROUND(I7*0.051,0)+2.25</f>
        <v>15.25</v>
      </c>
      <c r="D6" s="118">
        <f t="shared" si="0"/>
        <v>0.25</v>
      </c>
      <c r="E6" s="118">
        <f t="shared" si="1"/>
        <v>1.6666666666666666E-2</v>
      </c>
      <c r="G6" s="10" t="s">
        <v>34</v>
      </c>
      <c r="H6" s="26">
        <v>67</v>
      </c>
      <c r="I6" s="102">
        <v>67</v>
      </c>
      <c r="J6" s="142">
        <f t="shared" si="2"/>
        <v>0</v>
      </c>
    </row>
    <row r="7" spans="1:28" x14ac:dyDescent="0.2">
      <c r="A7" s="6" t="s">
        <v>32</v>
      </c>
      <c r="B7" s="40">
        <v>12</v>
      </c>
      <c r="C7" s="70">
        <f>I8</f>
        <v>12</v>
      </c>
      <c r="D7" s="118">
        <f t="shared" si="0"/>
        <v>0</v>
      </c>
      <c r="E7" s="118">
        <f t="shared" si="1"/>
        <v>0</v>
      </c>
      <c r="G7" s="10" t="s">
        <v>0</v>
      </c>
      <c r="H7" s="26">
        <v>250</v>
      </c>
      <c r="I7" s="102">
        <v>250</v>
      </c>
      <c r="J7" s="142">
        <f t="shared" si="2"/>
        <v>0</v>
      </c>
    </row>
    <row r="8" spans="1:28" x14ac:dyDescent="0.2">
      <c r="A8" s="6" t="s">
        <v>33</v>
      </c>
      <c r="B8" s="40">
        <v>12</v>
      </c>
      <c r="C8" s="70">
        <f>I9</f>
        <v>12</v>
      </c>
      <c r="D8" s="118">
        <f t="shared" si="0"/>
        <v>0</v>
      </c>
      <c r="E8" s="118">
        <f t="shared" si="1"/>
        <v>0</v>
      </c>
      <c r="G8" s="10" t="s">
        <v>37</v>
      </c>
      <c r="H8" s="32">
        <v>12</v>
      </c>
      <c r="I8" s="102">
        <v>12</v>
      </c>
      <c r="J8" s="142">
        <f t="shared" si="2"/>
        <v>0</v>
      </c>
    </row>
    <row r="9" spans="1:28" s="1" customFormat="1" x14ac:dyDescent="0.2">
      <c r="A9" s="77" t="s">
        <v>3</v>
      </c>
      <c r="B9" s="41">
        <v>56</v>
      </c>
      <c r="C9" s="61">
        <f>SUM(C5:C8)</f>
        <v>56.25</v>
      </c>
      <c r="D9" s="116">
        <f t="shared" si="0"/>
        <v>0.25</v>
      </c>
      <c r="E9" s="116">
        <f t="shared" si="1"/>
        <v>4.464285714285714E-3</v>
      </c>
      <c r="F9"/>
      <c r="G9" s="10" t="s">
        <v>40</v>
      </c>
      <c r="H9" s="32">
        <v>12</v>
      </c>
      <c r="I9" s="102">
        <v>12</v>
      </c>
      <c r="J9" s="142">
        <f t="shared" si="2"/>
        <v>0</v>
      </c>
      <c r="AA9"/>
      <c r="AB9"/>
    </row>
    <row r="10" spans="1:28" x14ac:dyDescent="0.2">
      <c r="A10" s="77" t="s">
        <v>11</v>
      </c>
      <c r="B10" s="41">
        <v>75</v>
      </c>
      <c r="C10" s="61">
        <f>C4-C9</f>
        <v>74.737400000000008</v>
      </c>
      <c r="D10" s="119">
        <f t="shared" si="0"/>
        <v>-0.26259999999999195</v>
      </c>
      <c r="E10" s="119">
        <f t="shared" si="1"/>
        <v>-3.5013333333332262E-3</v>
      </c>
      <c r="G10" s="10"/>
      <c r="H10" s="31"/>
      <c r="I10" s="102"/>
      <c r="J10" s="142"/>
    </row>
    <row r="11" spans="1:28" x14ac:dyDescent="0.2">
      <c r="A11" s="19" t="s">
        <v>12</v>
      </c>
      <c r="B11" s="39">
        <v>35</v>
      </c>
      <c r="C11" s="79">
        <f>I11</f>
        <v>35</v>
      </c>
      <c r="D11" s="120">
        <f t="shared" si="0"/>
        <v>0</v>
      </c>
      <c r="E11" s="120">
        <f t="shared" si="1"/>
        <v>0</v>
      </c>
      <c r="G11" s="10" t="s">
        <v>12</v>
      </c>
      <c r="H11" s="32">
        <v>35</v>
      </c>
      <c r="I11" s="102">
        <v>35</v>
      </c>
      <c r="J11" s="142">
        <f t="shared" si="2"/>
        <v>0</v>
      </c>
    </row>
    <row r="12" spans="1:28" s="12" customFormat="1" x14ac:dyDescent="0.2">
      <c r="A12" s="20" t="s">
        <v>13</v>
      </c>
      <c r="B12" s="40">
        <v>26</v>
      </c>
      <c r="C12" s="80">
        <f>I12</f>
        <v>26</v>
      </c>
      <c r="D12" s="118">
        <f t="shared" si="0"/>
        <v>0</v>
      </c>
      <c r="E12" s="118">
        <f t="shared" si="1"/>
        <v>0</v>
      </c>
      <c r="G12" s="10" t="s">
        <v>19</v>
      </c>
      <c r="H12" s="32">
        <v>26</v>
      </c>
      <c r="I12" s="102">
        <v>26</v>
      </c>
      <c r="J12" s="142">
        <f t="shared" si="2"/>
        <v>0</v>
      </c>
    </row>
    <row r="13" spans="1:28" s="12" customFormat="1" x14ac:dyDescent="0.2">
      <c r="A13" s="18"/>
      <c r="B13" s="40"/>
      <c r="C13" s="80"/>
      <c r="D13" s="121"/>
      <c r="E13" s="121"/>
      <c r="J13" s="142"/>
    </row>
    <row r="14" spans="1:28" s="1" customFormat="1" x14ac:dyDescent="0.2">
      <c r="A14" s="77" t="s">
        <v>2</v>
      </c>
      <c r="B14" s="42">
        <v>61</v>
      </c>
      <c r="C14" s="62">
        <f>C12+C11</f>
        <v>61</v>
      </c>
      <c r="D14" s="117">
        <f>C14-B14</f>
        <v>0</v>
      </c>
      <c r="E14" s="117">
        <f t="shared" si="1"/>
        <v>0</v>
      </c>
      <c r="G14" s="3"/>
      <c r="H14" s="3"/>
      <c r="I14" s="3"/>
      <c r="J14" s="17"/>
    </row>
    <row r="15" spans="1:28" ht="18" x14ac:dyDescent="0.25">
      <c r="A15" s="78" t="s">
        <v>10</v>
      </c>
      <c r="B15" s="43">
        <v>14</v>
      </c>
      <c r="C15" s="63">
        <f>C10-C14</f>
        <v>13.737400000000008</v>
      </c>
      <c r="D15" s="122">
        <f>C15-B15</f>
        <v>-0.26259999999999195</v>
      </c>
      <c r="E15" s="122">
        <f t="shared" si="1"/>
        <v>-1.8757142857142282E-2</v>
      </c>
      <c r="G15" s="3"/>
      <c r="H15" s="37" t="s">
        <v>17</v>
      </c>
      <c r="I15" s="3"/>
    </row>
    <row r="16" spans="1:28" s="3" customFormat="1" x14ac:dyDescent="0.2">
      <c r="H16" s="35" t="s">
        <v>35</v>
      </c>
      <c r="J16" s="15"/>
    </row>
    <row r="17" spans="1:10" s="3" customFormat="1" x14ac:dyDescent="0.2">
      <c r="H17" s="35" t="s">
        <v>58</v>
      </c>
      <c r="J17" s="15"/>
    </row>
    <row r="18" spans="1:10" s="3" customFormat="1" x14ac:dyDescent="0.2">
      <c r="C18" s="22"/>
      <c r="H18" s="35" t="s">
        <v>36</v>
      </c>
      <c r="J18" s="15"/>
    </row>
    <row r="19" spans="1:10" s="3" customFormat="1" x14ac:dyDescent="0.2">
      <c r="A19" s="28" t="s">
        <v>16</v>
      </c>
      <c r="B19" s="28"/>
      <c r="H19" s="35" t="s">
        <v>28</v>
      </c>
    </row>
    <row r="20" spans="1:10" s="3" customFormat="1" x14ac:dyDescent="0.2">
      <c r="A20" s="3" t="s">
        <v>18</v>
      </c>
      <c r="H20" s="37" t="s">
        <v>38</v>
      </c>
      <c r="J20" s="15"/>
    </row>
    <row r="21" spans="1:10" s="3" customFormat="1" x14ac:dyDescent="0.2">
      <c r="A21" s="21" t="s">
        <v>41</v>
      </c>
      <c r="B21" s="21"/>
      <c r="H21" s="37" t="s">
        <v>39</v>
      </c>
      <c r="J21" s="15"/>
    </row>
    <row r="22" spans="1:10" s="3" customFormat="1" x14ac:dyDescent="0.2">
      <c r="A22" s="29" t="s">
        <v>43</v>
      </c>
      <c r="B22" s="29"/>
      <c r="H22" s="35" t="s">
        <v>29</v>
      </c>
      <c r="J22" s="15"/>
    </row>
    <row r="23" spans="1:10" s="3" customFormat="1" x14ac:dyDescent="0.2">
      <c r="A23" s="30"/>
      <c r="H23" s="35" t="s">
        <v>30</v>
      </c>
      <c r="J23" s="15"/>
    </row>
    <row r="24" spans="1:10" s="3" customFormat="1" x14ac:dyDescent="0.2">
      <c r="B24" s="30"/>
      <c r="J24" s="15"/>
    </row>
    <row r="25" spans="1:10" s="3" customFormat="1" x14ac:dyDescent="0.2">
      <c r="J25" s="15"/>
    </row>
    <row r="26" spans="1:10" s="3" customFormat="1" x14ac:dyDescent="0.2">
      <c r="J26" s="15"/>
    </row>
    <row r="27" spans="1:10" s="3" customFormat="1" x14ac:dyDescent="0.2">
      <c r="J27" s="15"/>
    </row>
    <row r="28" spans="1:10" s="3" customFormat="1" x14ac:dyDescent="0.2">
      <c r="J28" s="15"/>
    </row>
    <row r="29" spans="1:10" s="3" customFormat="1" x14ac:dyDescent="0.2">
      <c r="J29" s="15"/>
    </row>
    <row r="30" spans="1:10" s="3" customFormat="1" x14ac:dyDescent="0.2">
      <c r="J30" s="15"/>
    </row>
    <row r="31" spans="1:10" s="3" customFormat="1" x14ac:dyDescent="0.2">
      <c r="J31" s="15"/>
    </row>
    <row r="32" spans="1:10" s="3" customFormat="1" x14ac:dyDescent="0.2">
      <c r="J32" s="15"/>
    </row>
    <row r="33" spans="3:10" s="3" customFormat="1" x14ac:dyDescent="0.2">
      <c r="J33" s="15"/>
    </row>
    <row r="34" spans="3:10" s="3" customFormat="1" x14ac:dyDescent="0.2">
      <c r="J34" s="15"/>
    </row>
    <row r="35" spans="3:10" s="3" customFormat="1" x14ac:dyDescent="0.2">
      <c r="J35" s="15"/>
    </row>
    <row r="36" spans="3:10" s="3" customFormat="1" x14ac:dyDescent="0.2">
      <c r="J36" s="15"/>
    </row>
    <row r="37" spans="3:10" s="3" customFormat="1" x14ac:dyDescent="0.2">
      <c r="C37" s="145"/>
      <c r="D37" s="145"/>
      <c r="E37" s="85"/>
      <c r="J37" s="15"/>
    </row>
    <row r="38" spans="3:10" s="3" customFormat="1" x14ac:dyDescent="0.2">
      <c r="C38" s="146"/>
      <c r="D38" s="146"/>
      <c r="E38" s="84"/>
      <c r="J38" s="15"/>
    </row>
    <row r="39" spans="3:10" s="3" customFormat="1" x14ac:dyDescent="0.2">
      <c r="J39" s="15"/>
    </row>
    <row r="40" spans="3:10" s="3" customFormat="1" x14ac:dyDescent="0.2">
      <c r="J40" s="15"/>
    </row>
    <row r="41" spans="3:10" s="3" customFormat="1" x14ac:dyDescent="0.2">
      <c r="J41" s="15"/>
    </row>
    <row r="42" spans="3:10" s="3" customFormat="1" x14ac:dyDescent="0.2">
      <c r="J42" s="15"/>
    </row>
    <row r="43" spans="3:10" s="3" customFormat="1" x14ac:dyDescent="0.2">
      <c r="J43" s="15"/>
    </row>
    <row r="44" spans="3:10" s="3" customFormat="1" x14ac:dyDescent="0.2">
      <c r="J44" s="15"/>
    </row>
    <row r="45" spans="3:10" s="3" customFormat="1" x14ac:dyDescent="0.2">
      <c r="J45" s="15"/>
    </row>
    <row r="46" spans="3:10" s="3" customFormat="1" x14ac:dyDescent="0.2">
      <c r="J46" s="15"/>
    </row>
    <row r="47" spans="3:10" s="3" customFormat="1" x14ac:dyDescent="0.2">
      <c r="J47" s="15"/>
    </row>
    <row r="48" spans="3:10" s="3" customFormat="1" x14ac:dyDescent="0.2">
      <c r="J48" s="15"/>
    </row>
    <row r="49" spans="10:10" s="3" customFormat="1" x14ac:dyDescent="0.2">
      <c r="J49" s="15"/>
    </row>
    <row r="50" spans="10:10" s="3" customFormat="1" x14ac:dyDescent="0.2">
      <c r="J50" s="15"/>
    </row>
    <row r="51" spans="10:10" s="3" customFormat="1" x14ac:dyDescent="0.2">
      <c r="J51" s="15"/>
    </row>
    <row r="52" spans="10:10" s="3" customFormat="1" x14ac:dyDescent="0.2">
      <c r="J52" s="15"/>
    </row>
    <row r="53" spans="10:10" s="3" customFormat="1" x14ac:dyDescent="0.2">
      <c r="J53" s="15"/>
    </row>
    <row r="54" spans="10:10" s="3" customFormat="1" x14ac:dyDescent="0.2">
      <c r="J54" s="15"/>
    </row>
    <row r="55" spans="10:10" s="3" customFormat="1" x14ac:dyDescent="0.2">
      <c r="J55" s="15"/>
    </row>
    <row r="56" spans="10:10" s="3" customFormat="1" x14ac:dyDescent="0.2">
      <c r="J56" s="15"/>
    </row>
    <row r="57" spans="10:10" s="3" customFormat="1" x14ac:dyDescent="0.2">
      <c r="J57" s="15"/>
    </row>
    <row r="58" spans="10:10" s="3" customFormat="1" x14ac:dyDescent="0.2">
      <c r="J58" s="15"/>
    </row>
    <row r="59" spans="10:10" s="3" customFormat="1" x14ac:dyDescent="0.2">
      <c r="J59" s="15"/>
    </row>
    <row r="60" spans="10:10" s="3" customFormat="1" x14ac:dyDescent="0.2">
      <c r="J60" s="15"/>
    </row>
    <row r="61" spans="10:10" s="3" customFormat="1" x14ac:dyDescent="0.2">
      <c r="J61" s="15"/>
    </row>
    <row r="62" spans="10:10" s="3" customFormat="1" x14ac:dyDescent="0.2">
      <c r="J62" s="15"/>
    </row>
    <row r="63" spans="10:10" s="3" customFormat="1" x14ac:dyDescent="0.2">
      <c r="J63" s="15"/>
    </row>
    <row r="64" spans="10:10" s="3" customFormat="1" x14ac:dyDescent="0.2">
      <c r="J64" s="15"/>
    </row>
    <row r="65" spans="10:10" s="3" customFormat="1" x14ac:dyDescent="0.2">
      <c r="J65" s="15"/>
    </row>
    <row r="66" spans="10:10" s="3" customFormat="1" x14ac:dyDescent="0.2">
      <c r="J66" s="15"/>
    </row>
    <row r="67" spans="10:10" s="3" customFormat="1" x14ac:dyDescent="0.2">
      <c r="J67" s="15"/>
    </row>
    <row r="68" spans="10:10" s="3" customFormat="1" x14ac:dyDescent="0.2">
      <c r="J68" s="15"/>
    </row>
    <row r="69" spans="10:10" s="3" customFormat="1" x14ac:dyDescent="0.2">
      <c r="J69" s="15"/>
    </row>
    <row r="70" spans="10:10" s="3" customFormat="1" x14ac:dyDescent="0.2">
      <c r="J70" s="15"/>
    </row>
    <row r="71" spans="10:10" s="3" customFormat="1" x14ac:dyDescent="0.2">
      <c r="J71" s="15"/>
    </row>
    <row r="72" spans="10:10" s="3" customFormat="1" x14ac:dyDescent="0.2">
      <c r="J72" s="15"/>
    </row>
    <row r="73" spans="10:10" s="3" customFormat="1" x14ac:dyDescent="0.2">
      <c r="J73" s="15"/>
    </row>
    <row r="74" spans="10:10" s="3" customFormat="1" x14ac:dyDescent="0.2">
      <c r="J74" s="15"/>
    </row>
    <row r="75" spans="10:10" s="3" customFormat="1" x14ac:dyDescent="0.2">
      <c r="J75" s="15"/>
    </row>
    <row r="76" spans="10:10" s="3" customFormat="1" x14ac:dyDescent="0.2">
      <c r="J76" s="15"/>
    </row>
    <row r="77" spans="10:10" s="3" customFormat="1" x14ac:dyDescent="0.2">
      <c r="J77" s="15"/>
    </row>
    <row r="78" spans="10:10" s="3" customFormat="1" x14ac:dyDescent="0.2">
      <c r="J78" s="15"/>
    </row>
    <row r="79" spans="10:10" s="3" customFormat="1" x14ac:dyDescent="0.2">
      <c r="J79" s="15"/>
    </row>
    <row r="80" spans="10:10" s="3" customFormat="1" x14ac:dyDescent="0.2">
      <c r="J80" s="15"/>
    </row>
    <row r="81" spans="10:10" s="3" customFormat="1" x14ac:dyDescent="0.2">
      <c r="J81" s="15"/>
    </row>
    <row r="82" spans="10:10" s="3" customFormat="1" x14ac:dyDescent="0.2">
      <c r="J82" s="15"/>
    </row>
    <row r="83" spans="10:10" s="3" customFormat="1" x14ac:dyDescent="0.2">
      <c r="J83" s="15"/>
    </row>
    <row r="84" spans="10:10" s="3" customFormat="1" x14ac:dyDescent="0.2">
      <c r="J84" s="15"/>
    </row>
    <row r="85" spans="10:10" s="3" customFormat="1" x14ac:dyDescent="0.2">
      <c r="J85" s="15"/>
    </row>
    <row r="86" spans="10:10" s="3" customFormat="1" x14ac:dyDescent="0.2">
      <c r="J86" s="15"/>
    </row>
    <row r="87" spans="10:10" s="3" customFormat="1" x14ac:dyDescent="0.2">
      <c r="J87" s="15"/>
    </row>
    <row r="88" spans="10:10" s="3" customFormat="1" x14ac:dyDescent="0.2">
      <c r="J88" s="15"/>
    </row>
    <row r="89" spans="10:10" s="3" customFormat="1" x14ac:dyDescent="0.2">
      <c r="J89" s="15"/>
    </row>
    <row r="90" spans="10:10" s="3" customFormat="1" x14ac:dyDescent="0.2">
      <c r="J90" s="15"/>
    </row>
    <row r="91" spans="10:10" s="3" customFormat="1" x14ac:dyDescent="0.2">
      <c r="J91" s="15"/>
    </row>
    <row r="92" spans="10:10" s="3" customFormat="1" x14ac:dyDescent="0.2">
      <c r="J92" s="15"/>
    </row>
    <row r="93" spans="10:10" s="3" customFormat="1" x14ac:dyDescent="0.2">
      <c r="J93" s="15"/>
    </row>
    <row r="94" spans="10:10" s="3" customFormat="1" x14ac:dyDescent="0.2">
      <c r="J94" s="15"/>
    </row>
    <row r="95" spans="10:10" s="3" customFormat="1" x14ac:dyDescent="0.2">
      <c r="J95" s="15"/>
    </row>
    <row r="96" spans="10:10" s="3" customFormat="1" x14ac:dyDescent="0.2">
      <c r="J96" s="15"/>
    </row>
    <row r="97" spans="10:10" s="3" customFormat="1" x14ac:dyDescent="0.2">
      <c r="J97" s="15"/>
    </row>
    <row r="98" spans="10:10" s="3" customFormat="1" x14ac:dyDescent="0.2">
      <c r="J98" s="15"/>
    </row>
    <row r="99" spans="10:10" s="3" customFormat="1" x14ac:dyDescent="0.2">
      <c r="J99" s="15"/>
    </row>
    <row r="100" spans="10:10" s="3" customFormat="1" x14ac:dyDescent="0.2">
      <c r="J100" s="15"/>
    </row>
    <row r="101" spans="10:10" s="3" customFormat="1" x14ac:dyDescent="0.2">
      <c r="J101" s="15"/>
    </row>
    <row r="102" spans="10:10" s="3" customFormat="1" x14ac:dyDescent="0.2">
      <c r="J102" s="15"/>
    </row>
    <row r="103" spans="10:10" s="3" customFormat="1" x14ac:dyDescent="0.2">
      <c r="J103" s="15"/>
    </row>
    <row r="104" spans="10:10" s="3" customFormat="1" x14ac:dyDescent="0.2">
      <c r="J104" s="15"/>
    </row>
    <row r="105" spans="10:10" s="3" customFormat="1" x14ac:dyDescent="0.2">
      <c r="J105" s="15"/>
    </row>
    <row r="106" spans="10:10" s="3" customFormat="1" x14ac:dyDescent="0.2">
      <c r="J106" s="15"/>
    </row>
    <row r="107" spans="10:10" s="3" customFormat="1" x14ac:dyDescent="0.2">
      <c r="J107" s="15"/>
    </row>
    <row r="108" spans="10:10" s="3" customFormat="1" x14ac:dyDescent="0.2">
      <c r="J108" s="15"/>
    </row>
    <row r="109" spans="10:10" s="3" customFormat="1" x14ac:dyDescent="0.2">
      <c r="J109" s="15"/>
    </row>
    <row r="110" spans="10:10" s="3" customFormat="1" x14ac:dyDescent="0.2">
      <c r="J110" s="15"/>
    </row>
    <row r="111" spans="10:10" s="3" customFormat="1" x14ac:dyDescent="0.2">
      <c r="J111" s="15"/>
    </row>
    <row r="112" spans="10:10" s="3" customFormat="1" x14ac:dyDescent="0.2">
      <c r="J112" s="15"/>
    </row>
    <row r="113" spans="7:10" s="3" customFormat="1" x14ac:dyDescent="0.2">
      <c r="J113" s="15"/>
    </row>
    <row r="114" spans="7:10" s="3" customFormat="1" x14ac:dyDescent="0.2">
      <c r="J114" s="15"/>
    </row>
    <row r="115" spans="7:10" s="3" customFormat="1" x14ac:dyDescent="0.2">
      <c r="J115" s="15"/>
    </row>
    <row r="116" spans="7:10" s="3" customFormat="1" x14ac:dyDescent="0.2">
      <c r="J116" s="15"/>
    </row>
    <row r="117" spans="7:10" s="3" customFormat="1" x14ac:dyDescent="0.2">
      <c r="J117" s="15"/>
    </row>
    <row r="118" spans="7:10" s="3" customFormat="1" x14ac:dyDescent="0.2">
      <c r="J118" s="15"/>
    </row>
    <row r="119" spans="7:10" s="3" customFormat="1" x14ac:dyDescent="0.2">
      <c r="J119" s="15"/>
    </row>
    <row r="120" spans="7:10" s="3" customFormat="1" x14ac:dyDescent="0.2">
      <c r="J120" s="15"/>
    </row>
    <row r="121" spans="7:10" s="3" customFormat="1" x14ac:dyDescent="0.2">
      <c r="J121" s="15"/>
    </row>
    <row r="122" spans="7:10" s="3" customFormat="1" x14ac:dyDescent="0.2">
      <c r="J122" s="15"/>
    </row>
    <row r="123" spans="7:10" s="3" customFormat="1" x14ac:dyDescent="0.2">
      <c r="J123" s="15"/>
    </row>
    <row r="124" spans="7:10" s="3" customFormat="1" x14ac:dyDescent="0.2">
      <c r="J124" s="15"/>
    </row>
    <row r="125" spans="7:10" s="3" customFormat="1" x14ac:dyDescent="0.2">
      <c r="J125" s="15"/>
    </row>
    <row r="126" spans="7:10" s="3" customFormat="1" x14ac:dyDescent="0.2">
      <c r="G126"/>
      <c r="H126"/>
      <c r="I126"/>
      <c r="J126" s="15"/>
    </row>
    <row r="127" spans="7:10" s="3" customFormat="1" x14ac:dyDescent="0.2">
      <c r="G127"/>
      <c r="H127"/>
      <c r="I127"/>
      <c r="J127" s="15"/>
    </row>
    <row r="128" spans="7:10" s="3" customFormat="1" x14ac:dyDescent="0.2">
      <c r="G128"/>
      <c r="H128"/>
      <c r="I128"/>
      <c r="J128" s="15"/>
    </row>
  </sheetData>
  <mergeCells count="2">
    <mergeCell ref="C37:D37"/>
    <mergeCell ref="C38:D38"/>
  </mergeCells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Example 2015&amp;R&amp;G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Scroll Bar 1">
              <controlPr defaultSize="0" autoPict="0">
                <anchor moveWithCells="1">
                  <from>
                    <xdr:col>6</xdr:col>
                    <xdr:colOff>523875</xdr:colOff>
                    <xdr:row>17</xdr:row>
                    <xdr:rowOff>9525</xdr:rowOff>
                  </from>
                  <to>
                    <xdr:col>6</xdr:col>
                    <xdr:colOff>1762125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Scroll Bar 2">
              <controlPr defaultSize="0" autoPict="0">
                <anchor moveWithCells="1">
                  <from>
                    <xdr:col>6</xdr:col>
                    <xdr:colOff>533400</xdr:colOff>
                    <xdr:row>17</xdr:row>
                    <xdr:rowOff>161925</xdr:rowOff>
                  </from>
                  <to>
                    <xdr:col>6</xdr:col>
                    <xdr:colOff>1771650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Scroll Bar 3">
              <controlPr defaultSize="0" autoPict="0">
                <anchor moveWithCells="1">
                  <from>
                    <xdr:col>6</xdr:col>
                    <xdr:colOff>533400</xdr:colOff>
                    <xdr:row>21</xdr:row>
                    <xdr:rowOff>19050</xdr:rowOff>
                  </from>
                  <to>
                    <xdr:col>6</xdr:col>
                    <xdr:colOff>1771650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Scroll Bar 4">
              <controlPr defaultSize="0" autoPict="0">
                <anchor moveWithCells="1">
                  <from>
                    <xdr:col>6</xdr:col>
                    <xdr:colOff>533400</xdr:colOff>
                    <xdr:row>15</xdr:row>
                    <xdr:rowOff>142875</xdr:rowOff>
                  </from>
                  <to>
                    <xdr:col>6</xdr:col>
                    <xdr:colOff>1771650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Scroll Bar 5">
              <controlPr defaultSize="0" autoPict="0">
                <anchor moveWithCells="1">
                  <from>
                    <xdr:col>6</xdr:col>
                    <xdr:colOff>533400</xdr:colOff>
                    <xdr:row>22</xdr:row>
                    <xdr:rowOff>19050</xdr:rowOff>
                  </from>
                  <to>
                    <xdr:col>6</xdr:col>
                    <xdr:colOff>1771650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Scroll Bar 6">
              <controlPr defaultSize="0" autoPict="0">
                <anchor moveWithCells="1">
                  <from>
                    <xdr:col>6</xdr:col>
                    <xdr:colOff>533400</xdr:colOff>
                    <xdr:row>14</xdr:row>
                    <xdr:rowOff>57150</xdr:rowOff>
                  </from>
                  <to>
                    <xdr:col>6</xdr:col>
                    <xdr:colOff>1771650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Scroll Bar 7">
              <controlPr defaultSize="0" autoPict="0">
                <anchor moveWithCells="1">
                  <from>
                    <xdr:col>6</xdr:col>
                    <xdr:colOff>533400</xdr:colOff>
                    <xdr:row>15</xdr:row>
                    <xdr:rowOff>9525</xdr:rowOff>
                  </from>
                  <to>
                    <xdr:col>6</xdr:col>
                    <xdr:colOff>1771650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Scroll Bar 9">
              <controlPr defaultSize="0" autoPict="0">
                <anchor moveWithCells="1">
                  <from>
                    <xdr:col>6</xdr:col>
                    <xdr:colOff>533400</xdr:colOff>
                    <xdr:row>18</xdr:row>
                    <xdr:rowOff>161925</xdr:rowOff>
                  </from>
                  <to>
                    <xdr:col>6</xdr:col>
                    <xdr:colOff>1771650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Scroll Bar 10">
              <controlPr defaultSize="0" autoPict="0">
                <anchor moveWithCells="1">
                  <from>
                    <xdr:col>6</xdr:col>
                    <xdr:colOff>533400</xdr:colOff>
                    <xdr:row>19</xdr:row>
                    <xdr:rowOff>161925</xdr:rowOff>
                  </from>
                  <to>
                    <xdr:col>6</xdr:col>
                    <xdr:colOff>1771650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What IF Dairy</vt:lpstr>
      <vt:lpstr>What IF Suckler beef</vt:lpstr>
      <vt:lpstr>What IF Calf to beef </vt:lpstr>
      <vt:lpstr>What IF Sheep</vt:lpstr>
      <vt:lpstr>'What IF Calf to beef '!month</vt:lpstr>
      <vt:lpstr>'What IF Dairy'!month</vt:lpstr>
      <vt:lpstr>'What IF Sheep'!month</vt:lpstr>
      <vt:lpstr>'What IF Suckler beef'!month</vt:lpstr>
      <vt:lpstr>'What IF Calf to beef '!Print_Area</vt:lpstr>
      <vt:lpstr>'What IF Dairy'!Print_Area</vt:lpstr>
      <vt:lpstr>'What IF Sheep'!Print_Area</vt:lpstr>
      <vt:lpstr>'What IF Suckler beef'!Print_Area</vt:lpstr>
      <vt:lpstr>'What IF Calf to beef '!year</vt:lpstr>
      <vt:lpstr>'What IF Dairy'!year</vt:lpstr>
      <vt:lpstr>'What IF Sheep'!year</vt:lpstr>
      <vt:lpstr>'What IF Suckler beef'!year</vt:lpstr>
    </vt:vector>
  </TitlesOfParts>
  <Company>National Australia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allenw</dc:creator>
  <cp:lastModifiedBy>Martin Reel</cp:lastModifiedBy>
  <cp:lastPrinted>2015-09-28T20:50:38Z</cp:lastPrinted>
  <dcterms:created xsi:type="dcterms:W3CDTF">2004-03-23T08:17:49Z</dcterms:created>
  <dcterms:modified xsi:type="dcterms:W3CDTF">2022-10-07T10:47:56Z</dcterms:modified>
</cp:coreProperties>
</file>